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KJF\3_Vorschulalter\02_Betreuungsgutscheine\02_Prozesse, Handbuch, Reglemente\05_BG Rechner\"/>
    </mc:Choice>
  </mc:AlternateContent>
  <bookViews>
    <workbookView xWindow="0" yWindow="0" windowWidth="28800" windowHeight="12345"/>
  </bookViews>
  <sheets>
    <sheet name="BG Rechner KITA"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2" i="1" l="1"/>
  <c r="C95" i="1" l="1"/>
  <c r="E95" i="1"/>
  <c r="G95" i="1"/>
  <c r="C96" i="1"/>
  <c r="E96" i="1"/>
  <c r="G96" i="1"/>
  <c r="C97" i="1"/>
  <c r="E97" i="1"/>
  <c r="G97" i="1"/>
  <c r="C98" i="1"/>
  <c r="C135" i="1" s="1"/>
  <c r="E98" i="1"/>
  <c r="E135" i="1" s="1"/>
  <c r="G98" i="1"/>
  <c r="G135" i="1" s="1"/>
  <c r="C99" i="1"/>
  <c r="C136" i="1" s="1"/>
  <c r="E99" i="1"/>
  <c r="E136" i="1" s="1"/>
  <c r="G99" i="1"/>
  <c r="G136" i="1" s="1"/>
  <c r="C107" i="1"/>
  <c r="E107" i="1"/>
  <c r="G107" i="1"/>
  <c r="A127" i="1"/>
  <c r="C127" i="1"/>
  <c r="G127" i="1"/>
  <c r="A128" i="1"/>
  <c r="C128" i="1"/>
  <c r="E128" i="1"/>
  <c r="G120" i="1" l="1"/>
  <c r="G121" i="1" s="1"/>
  <c r="G123" i="1" s="1"/>
  <c r="G137" i="1" s="1"/>
  <c r="C120" i="1"/>
  <c r="C121" i="1" s="1"/>
  <c r="C123" i="1" s="1"/>
  <c r="C132" i="1" s="1"/>
  <c r="E120" i="1"/>
  <c r="E121" i="1" s="1"/>
  <c r="E123" i="1" s="1"/>
  <c r="E132" i="1" s="1"/>
  <c r="E118" i="1"/>
  <c r="E115" i="1" s="1"/>
  <c r="G118" i="1"/>
  <c r="G115" i="1" s="1"/>
  <c r="C118" i="1"/>
  <c r="C115" i="1" s="1"/>
  <c r="E53" i="1"/>
  <c r="C53" i="1"/>
  <c r="A53" i="1"/>
  <c r="G52" i="1"/>
  <c r="C52" i="1"/>
  <c r="A52" i="1"/>
  <c r="G32" i="1"/>
  <c r="G43" i="1" s="1"/>
  <c r="E32" i="1"/>
  <c r="E43" i="1" s="1"/>
  <c r="C32" i="1"/>
  <c r="C43" i="1" s="1"/>
  <c r="G24" i="1"/>
  <c r="G61" i="1" s="1"/>
  <c r="E24" i="1"/>
  <c r="E61" i="1" s="1"/>
  <c r="C24" i="1"/>
  <c r="C61" i="1" s="1"/>
  <c r="G23" i="1"/>
  <c r="G60" i="1" s="1"/>
  <c r="E23" i="1"/>
  <c r="E60" i="1" s="1"/>
  <c r="C23" i="1"/>
  <c r="C60" i="1" s="1"/>
  <c r="G22" i="1"/>
  <c r="E22" i="1"/>
  <c r="C22" i="1"/>
  <c r="G21" i="1"/>
  <c r="E21" i="1"/>
  <c r="C21" i="1"/>
  <c r="G20" i="1"/>
  <c r="E20" i="1"/>
  <c r="C20" i="1"/>
  <c r="G132" i="1" l="1"/>
  <c r="C137" i="1"/>
  <c r="E137" i="1"/>
  <c r="C116" i="1"/>
  <c r="C117" i="1"/>
  <c r="C126" i="1"/>
  <c r="C129" i="1" s="1"/>
  <c r="C130" i="1" s="1"/>
  <c r="G116" i="1"/>
  <c r="G117" i="1"/>
  <c r="G128" i="1" s="1"/>
  <c r="G126" i="1"/>
  <c r="E117" i="1"/>
  <c r="E116" i="1"/>
  <c r="E127" i="1" s="1"/>
  <c r="E126" i="1"/>
  <c r="G45" i="1"/>
  <c r="G46" i="1" s="1"/>
  <c r="G48" i="1" s="1"/>
  <c r="G62" i="1" s="1"/>
  <c r="E45" i="1"/>
  <c r="E46" i="1" s="1"/>
  <c r="E48" i="1" s="1"/>
  <c r="E62" i="1" s="1"/>
  <c r="C45" i="1"/>
  <c r="C46" i="1" s="1"/>
  <c r="C48" i="1" s="1"/>
  <c r="C57" i="1" s="1"/>
  <c r="C40" i="1"/>
  <c r="C51" i="1" s="1"/>
  <c r="C54" i="1" s="1"/>
  <c r="E40" i="1"/>
  <c r="E51" i="1" s="1"/>
  <c r="G40" i="1"/>
  <c r="G51" i="1" s="1"/>
  <c r="G57" i="1" l="1"/>
  <c r="C131" i="1"/>
  <c r="C133" i="1" s="1"/>
  <c r="C134" i="1" s="1"/>
  <c r="G129" i="1"/>
  <c r="G130" i="1" s="1"/>
  <c r="E129" i="1"/>
  <c r="E130" i="1" s="1"/>
  <c r="E57" i="1"/>
  <c r="C55" i="1"/>
  <c r="C56" i="1" s="1"/>
  <c r="C58" i="1" s="1"/>
  <c r="C59" i="1" s="1"/>
  <c r="C62" i="1"/>
  <c r="C41" i="1"/>
  <c r="E42" i="1"/>
  <c r="C42" i="1"/>
  <c r="G41" i="1"/>
  <c r="G42" i="1"/>
  <c r="G53" i="1" s="1"/>
  <c r="E41" i="1"/>
  <c r="E52" i="1" s="1"/>
  <c r="C63" i="1" l="1"/>
  <c r="C17" i="1" s="1"/>
  <c r="C18" i="1" s="1"/>
  <c r="C138" i="1"/>
  <c r="C93" i="1" s="1"/>
  <c r="E131" i="1"/>
  <c r="E133" i="1" s="1"/>
  <c r="E134" i="1" s="1"/>
  <c r="G131" i="1"/>
  <c r="G133" i="1" s="1"/>
  <c r="G134" i="1" s="1"/>
  <c r="G138" i="1" s="1"/>
  <c r="G92" i="1" s="1"/>
  <c r="G93" i="1" s="1"/>
  <c r="E54" i="1"/>
  <c r="E55" i="1" s="1"/>
  <c r="G54" i="1"/>
  <c r="G55" i="1" s="1"/>
  <c r="E138" i="1" l="1"/>
  <c r="E92" i="1" s="1"/>
  <c r="E93" i="1" s="1"/>
  <c r="G56" i="1"/>
  <c r="G58" i="1" s="1"/>
  <c r="G59" i="1" s="1"/>
  <c r="E56" i="1"/>
  <c r="E58" i="1" s="1"/>
  <c r="E59" i="1" s="1"/>
  <c r="G63" i="1" l="1"/>
  <c r="G17" i="1" s="1"/>
  <c r="G18" i="1" s="1"/>
  <c r="E63" i="1"/>
  <c r="E17" i="1" s="1"/>
  <c r="E18" i="1" s="1"/>
</calcChain>
</file>

<file path=xl/sharedStrings.xml><?xml version="1.0" encoding="utf-8"?>
<sst xmlns="http://schemas.openxmlformats.org/spreadsheetml/2006/main" count="204" uniqueCount="77">
  <si>
    <t>Erziehungsberechtigter 1</t>
  </si>
  <si>
    <t>Nettoeinkünfte aus Liegenschaften</t>
  </si>
  <si>
    <t>Arbeits-/Ausbildungspensum</t>
  </si>
  <si>
    <t>Muss mindestens 20% sein</t>
  </si>
  <si>
    <t>1. Kind</t>
  </si>
  <si>
    <t>2. Kind</t>
  </si>
  <si>
    <t>3. Kind (+jedes weitere)</t>
  </si>
  <si>
    <t>Kommentar</t>
  </si>
  <si>
    <t>Vorname</t>
  </si>
  <si>
    <t>Alter (unter/über 18 Monate)</t>
  </si>
  <si>
    <t>unter 18 Monate</t>
  </si>
  <si>
    <t>über 18 Monate</t>
  </si>
  <si>
    <t>Alter des Kindes bei Eintritt</t>
  </si>
  <si>
    <t>Betreuungspensum</t>
  </si>
  <si>
    <t>Ein Tag = 20% / halber Tag = 10% / Mittag = 5%</t>
  </si>
  <si>
    <t xml:space="preserve">Fr. </t>
  </si>
  <si>
    <t>Erhöhter Betreuungsbedarf pro Tag</t>
  </si>
  <si>
    <t>Nur mit Bestätigung der Stadt Luzern</t>
  </si>
  <si>
    <t>Kitaplus (Ja/nein)</t>
  </si>
  <si>
    <t>Gutschein pro Monat</t>
  </si>
  <si>
    <t>Davon Geschwisterbonus</t>
  </si>
  <si>
    <t>Zahlen unter Null haben mit dem Abzug des Selbstbehaltes zu tun</t>
  </si>
  <si>
    <t>Anspruchsberechtiges Betreuungspensum</t>
  </si>
  <si>
    <t>Massgebendes Einkommen</t>
  </si>
  <si>
    <t>Zuschlag erhöhter Betreuungsbedarf pro Tag</t>
  </si>
  <si>
    <t>KitaPlus Zuschlag</t>
  </si>
  <si>
    <t>Geschwisternbonus 2. Kind</t>
  </si>
  <si>
    <t>Bei 2. Kind WAHR eintragen. Beim ältesten Kind immer FALSCH</t>
  </si>
  <si>
    <t>Geschwisternbonus 3. Kind</t>
  </si>
  <si>
    <t>Bei 3. Kind WAHR eintragen. Beim ältesten und 2. ältesten Kind immer FALSCH</t>
  </si>
  <si>
    <t>Tarife</t>
  </si>
  <si>
    <t>Minimaltarif</t>
  </si>
  <si>
    <t>Vollkostentarif</t>
  </si>
  <si>
    <t>KitaPlus Tarif (unabhängig von Einkommen)</t>
  </si>
  <si>
    <t>Einkommensabhängige Faktoren</t>
  </si>
  <si>
    <t>Untergrenze (maximaler BG)</t>
  </si>
  <si>
    <t>Obergrenze</t>
  </si>
  <si>
    <t>Berechnungen</t>
  </si>
  <si>
    <t>Selbstbehalt der Eltern</t>
  </si>
  <si>
    <t xml:space="preserve">Minimaltarif / Vollkostentarif + (z * (massgebendes Einkommen - Untergrenze))
</t>
  </si>
  <si>
    <t>Geschwisterbonus 2. Kind</t>
  </si>
  <si>
    <t>Selbstbehalt der Eltern * 50% * Vollkostentarif</t>
  </si>
  <si>
    <t>Geschwisterbonus 3. Kind</t>
  </si>
  <si>
    <t>Selbstbehalt der Eltern * 70% * Vollkostentarif</t>
  </si>
  <si>
    <t>z</t>
  </si>
  <si>
    <t>1-(minimaltarif / Vollkostentarif) / (Obergrenze - Untergrenze)</t>
  </si>
  <si>
    <t>Minimaler Betreuungsgutschein</t>
  </si>
  <si>
    <t>BG Pensum</t>
  </si>
  <si>
    <t>Betreuungstage pro Woche</t>
  </si>
  <si>
    <t>Wochen pro Monat</t>
  </si>
  <si>
    <t>Tage pro Monat</t>
  </si>
  <si>
    <t>Total</t>
  </si>
  <si>
    <t>Gutscheinhöhe pro Tag aufgrund Einkommen</t>
  </si>
  <si>
    <t>Gutschein Pro Tag vor Zuschläge, vor Selbstbehalt</t>
  </si>
  <si>
    <t>Gutschein pro Monat vor Zuschläge, vor Selbstbehalt</t>
  </si>
  <si>
    <t>Differenz Vollkosten und Gutschein</t>
  </si>
  <si>
    <t>Minimaler Selbstbehalt</t>
  </si>
  <si>
    <t>Wenn Differenz Vollkosten und Gutschein &lt; Minimaler Selbstbehalt, wird zusätzlicher Selbstbehalt abgezogen.</t>
  </si>
  <si>
    <t>Zusätzlicher Selbstbehalt</t>
  </si>
  <si>
    <t>Gutschein pro Monat vor Zuschläge</t>
  </si>
  <si>
    <t>Zuschlag pro Tag</t>
  </si>
  <si>
    <t>KitaPlus Tarif</t>
  </si>
  <si>
    <t>Total Zuschläge pro Monat</t>
  </si>
  <si>
    <t>ja</t>
  </si>
  <si>
    <t>nein</t>
  </si>
  <si>
    <t>Monatskosten Kita</t>
  </si>
  <si>
    <t>Erziehungsberechtigter 2</t>
  </si>
  <si>
    <t>Muss mindestens 120% sein</t>
  </si>
  <si>
    <t>Bei Fragen stehen wir Ihnen gerne zur Verfügung. Senden Sie uns eine E-Mail auf betreuungsgutscheine@stadtluzern.ch oder rufen Sie uns an unter 041 208 81 90.</t>
  </si>
  <si>
    <t>BG Rechner KITA für Alleinerziehende</t>
  </si>
  <si>
    <t>BG Rechner KITA  für zwei Erziehungsberechtigte</t>
  </si>
  <si>
    <t>Total Gutschein pro Monat</t>
  </si>
  <si>
    <t xml:space="preserve">Die genaue Höhe der Betreuungsgutscheine kann erst mitgeteilt werden, nachdem ein Antrag gestellt und geprüft wurde. Beim Besitz von Liegenschaften kann die errechnete Gutscheinhöhe erheblich abweichen. Alle Angaben sind ohne Gewähr. </t>
  </si>
  <si>
    <t>Bei verheirateten Paaren gemeinsame Steuerdaten nur bei Erziehungsberechtigter 1 eintragen</t>
  </si>
  <si>
    <t>Steuerbares Einkommen gemäss Steuerveranlagung 2022/23</t>
  </si>
  <si>
    <t>Steuerbares Vermögen gemäss Steuerveranlagung 2022/23</t>
  </si>
  <si>
    <t>Monatliche Kitarechnung ohne besondere Bedürfnisse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</si>
</sst>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0.000000000000000"/>
  </numFmts>
  <fonts count="16" x14ac:knownFonts="1">
    <font>
      <sz val="10"/>
      <color theme="1"/>
      <name val="Arial"/>
      <family val="2"/>
    </font>
    <font>
      <sz val="10"/>
      <color theme="1"/>
      <name val="Arial"/>
      <family val="2"/>
    </font>
    <font>
      <sz val="10"/>
      <color rgb="FF3F3F76"/>
      <name val="Arial"/>
      <family val="2"/>
    </font>
    <font>
      <b/>
      <sz val="10"/>
      <color theme="1"/>
      <name val="Arial"/>
      <family val="2"/>
    </font>
    <font>
      <sz val="10"/>
      <name val="Arial"/>
      <family val="2"/>
    </font>
    <font>
      <sz val="9"/>
      <color theme="1"/>
      <name val="Arial"/>
      <family val="2"/>
    </font>
    <font>
      <sz val="11"/>
      <color rgb="FF3F3F76"/>
      <name val="Arial"/>
      <family val="2"/>
    </font>
    <font>
      <b/>
      <sz val="10"/>
      <name val="Arial"/>
      <family val="2"/>
    </font>
    <font>
      <b/>
      <sz val="11"/>
      <name val="Arial"/>
      <family val="2"/>
    </font>
    <font>
      <i/>
      <sz val="10"/>
      <color theme="1"/>
      <name val="Arial"/>
      <family val="2"/>
    </font>
    <font>
      <sz val="8"/>
      <color theme="1"/>
      <name val="Arial"/>
      <family val="2"/>
    </font>
    <font>
      <sz val="10"/>
      <color theme="0" tint="-0.499984740745262"/>
      <name val="Arial"/>
      <family val="2"/>
    </font>
    <font>
      <sz val="9"/>
      <color rgb="FF000000"/>
      <name val="Calibri Light"/>
      <family val="2"/>
    </font>
    <font>
      <sz val="14"/>
      <color rgb="FF002060"/>
      <name val="Arial"/>
      <family val="2"/>
    </font>
    <font>
      <sz val="10"/>
      <color rgb="FF002060"/>
      <name val="Arial"/>
      <family val="2"/>
    </font>
    <font>
      <sz val="12"/>
      <color theme="0"/>
      <name val="Arial"/>
      <family val="2"/>
    </font>
  </fonts>
  <fills count="7">
    <fill>
      <patternFill patternType="none"/>
    </fill>
    <fill>
      <patternFill patternType="gray125"/>
    </fill>
    <fill>
      <patternFill patternType="solid">
        <fgColor rgb="FFFFCC99"/>
      </patternFill>
    </fill>
    <fill>
      <patternFill patternType="solid">
        <fgColor theme="4" tint="0.39997558519241921"/>
        <bgColor indexed="64"/>
      </patternFill>
    </fill>
    <fill>
      <patternFill patternType="solid">
        <fgColor theme="0" tint="-0.499984740745262"/>
        <bgColor indexed="64"/>
      </patternFill>
    </fill>
    <fill>
      <patternFill patternType="solid">
        <fgColor theme="0"/>
        <bgColor indexed="64"/>
      </patternFill>
    </fill>
    <fill>
      <patternFill patternType="solid">
        <fgColor theme="4"/>
        <bgColor indexed="64"/>
      </patternFill>
    </fill>
  </fills>
  <borders count="23">
    <border>
      <left/>
      <right/>
      <top/>
      <bottom/>
      <diagonal/>
    </border>
    <border>
      <left style="thin">
        <color rgb="FF7F7F7F"/>
      </left>
      <right style="thin">
        <color rgb="FF7F7F7F"/>
      </right>
      <top style="thin">
        <color rgb="FF7F7F7F"/>
      </top>
      <bottom style="thin">
        <color rgb="FF7F7F7F"/>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right/>
      <top/>
      <bottom style="thin">
        <color theme="0"/>
      </bottom>
      <diagonal/>
    </border>
    <border>
      <left/>
      <right style="thin">
        <color theme="0" tint="-0.499984740745262"/>
      </right>
      <top/>
      <bottom style="thin">
        <color theme="0" tint="-0.499984740745262"/>
      </bottom>
      <diagonal/>
    </border>
    <border>
      <left/>
      <right/>
      <top/>
      <bottom style="thin">
        <color theme="0" tint="-0.499984740745262"/>
      </bottom>
      <diagonal/>
    </border>
    <border>
      <left style="thin">
        <color theme="0" tint="-0.499984740745262"/>
      </left>
      <right/>
      <top/>
      <bottom style="thin">
        <color theme="0" tint="-0.499984740745262"/>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theme="0" tint="-0.499984740745262"/>
      </left>
      <right style="medium">
        <color auto="1"/>
      </right>
      <top style="thin">
        <color theme="0" tint="-0.499984740745262"/>
      </top>
      <bottom style="thin">
        <color theme="0" tint="-0.499984740745262"/>
      </bottom>
      <diagonal/>
    </border>
    <border>
      <left style="medium">
        <color auto="1"/>
      </left>
      <right/>
      <top style="thin">
        <color theme="0" tint="-0.499984740745262"/>
      </top>
      <bottom style="thin">
        <color theme="0" tint="-0.499984740745262"/>
      </bottom>
      <diagonal/>
    </border>
    <border>
      <left style="medium">
        <color auto="1"/>
      </left>
      <right/>
      <top/>
      <bottom style="thin">
        <color theme="0" tint="-0.499984740745262"/>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thin">
        <color theme="0" tint="-0.499984740745262"/>
      </top>
      <bottom style="thin">
        <color theme="0" tint="-0.499984740745262"/>
      </bottom>
      <diagonal/>
    </border>
  </borders>
  <cellStyleXfs count="3">
    <xf numFmtId="0" fontId="0" fillId="0" borderId="0"/>
    <xf numFmtId="9" fontId="1" fillId="0" borderId="0" applyFont="0" applyFill="0" applyBorder="0" applyAlignment="0" applyProtection="0"/>
    <xf numFmtId="0" fontId="2" fillId="2" borderId="1" applyNumberFormat="0" applyAlignment="0" applyProtection="0"/>
  </cellStyleXfs>
  <cellXfs count="158">
    <xf numFmtId="0" fontId="0" fillId="0" borderId="0" xfId="0"/>
    <xf numFmtId="0" fontId="0" fillId="4" borderId="0" xfId="0" applyFill="1" applyProtection="1"/>
    <xf numFmtId="3" fontId="4" fillId="4" borderId="0" xfId="2" applyNumberFormat="1" applyFont="1" applyFill="1" applyBorder="1" applyAlignment="1" applyProtection="1"/>
    <xf numFmtId="0" fontId="0" fillId="4" borderId="0" xfId="0" applyFont="1" applyFill="1" applyBorder="1" applyAlignment="1" applyProtection="1">
      <alignment vertical="center"/>
    </xf>
    <xf numFmtId="0" fontId="0" fillId="4" borderId="0" xfId="0" applyFill="1" applyBorder="1" applyAlignment="1" applyProtection="1">
      <alignment vertical="center"/>
    </xf>
    <xf numFmtId="0" fontId="0" fillId="4" borderId="0" xfId="0" applyFill="1" applyBorder="1" applyAlignment="1" applyProtection="1">
      <alignment horizontal="right" vertical="center"/>
    </xf>
    <xf numFmtId="0" fontId="0" fillId="4" borderId="0" xfId="0" applyFill="1" applyAlignment="1" applyProtection="1">
      <alignment vertical="center"/>
    </xf>
    <xf numFmtId="3" fontId="2" fillId="4" borderId="0" xfId="2" applyNumberFormat="1" applyFill="1" applyBorder="1" applyAlignment="1" applyProtection="1">
      <alignment vertical="center"/>
    </xf>
    <xf numFmtId="0" fontId="0" fillId="3" borderId="0" xfId="0" applyFill="1" applyBorder="1" applyAlignment="1" applyProtection="1">
      <alignment vertical="center"/>
    </xf>
    <xf numFmtId="3" fontId="2" fillId="4" borderId="0" xfId="2" applyNumberFormat="1" applyFill="1" applyBorder="1" applyAlignment="1" applyProtection="1"/>
    <xf numFmtId="3" fontId="4" fillId="4" borderId="0" xfId="2" applyNumberFormat="1" applyFont="1" applyFill="1" applyBorder="1" applyAlignment="1" applyProtection="1">
      <alignment vertical="center"/>
    </xf>
    <xf numFmtId="0" fontId="0" fillId="3" borderId="3" xfId="0" applyFill="1" applyBorder="1" applyAlignment="1" applyProtection="1">
      <alignment vertical="center" wrapText="1"/>
    </xf>
    <xf numFmtId="0" fontId="0" fillId="4" borderId="0" xfId="0" applyFont="1" applyFill="1" applyBorder="1" applyProtection="1"/>
    <xf numFmtId="0" fontId="0" fillId="4" borderId="0" xfId="0" applyFill="1" applyBorder="1" applyProtection="1"/>
    <xf numFmtId="9" fontId="2" fillId="4" borderId="0" xfId="1" applyFont="1" applyFill="1" applyBorder="1" applyAlignment="1" applyProtection="1">
      <alignment horizontal="center"/>
    </xf>
    <xf numFmtId="9" fontId="4" fillId="4" borderId="5" xfId="1" applyFont="1" applyFill="1" applyBorder="1" applyAlignment="1" applyProtection="1"/>
    <xf numFmtId="9" fontId="4" fillId="4" borderId="6" xfId="1" applyFont="1" applyFill="1" applyBorder="1" applyAlignment="1" applyProtection="1"/>
    <xf numFmtId="9" fontId="2" fillId="4" borderId="6" xfId="1" applyFont="1" applyFill="1" applyBorder="1" applyAlignment="1" applyProtection="1"/>
    <xf numFmtId="9" fontId="4" fillId="4" borderId="5" xfId="1" applyNumberFormat="1" applyFont="1" applyFill="1" applyBorder="1" applyAlignment="1" applyProtection="1"/>
    <xf numFmtId="9" fontId="4" fillId="4" borderId="6" xfId="1" applyNumberFormat="1" applyFont="1" applyFill="1" applyBorder="1" applyAlignment="1" applyProtection="1"/>
    <xf numFmtId="9" fontId="2" fillId="4" borderId="6" xfId="1" applyNumberFormat="1" applyFont="1" applyFill="1" applyBorder="1" applyAlignment="1" applyProtection="1"/>
    <xf numFmtId="3" fontId="4" fillId="4" borderId="5" xfId="2" applyNumberFormat="1" applyFont="1" applyFill="1" applyBorder="1" applyProtection="1"/>
    <xf numFmtId="4" fontId="4" fillId="4" borderId="6" xfId="2" applyNumberFormat="1" applyFont="1" applyFill="1" applyBorder="1" applyProtection="1"/>
    <xf numFmtId="3" fontId="2" fillId="4" borderId="6" xfId="2" applyNumberFormat="1" applyFill="1" applyBorder="1" applyAlignment="1" applyProtection="1"/>
    <xf numFmtId="3" fontId="4" fillId="4" borderId="5" xfId="2" applyNumberFormat="1" applyFont="1" applyFill="1" applyBorder="1" applyAlignment="1" applyProtection="1"/>
    <xf numFmtId="0" fontId="7" fillId="4" borderId="5" xfId="0" applyFont="1" applyFill="1" applyBorder="1" applyAlignment="1" applyProtection="1">
      <alignment horizontal="right"/>
    </xf>
    <xf numFmtId="0" fontId="4" fillId="4" borderId="6" xfId="0" applyFont="1" applyFill="1" applyBorder="1" applyProtection="1"/>
    <xf numFmtId="0" fontId="3" fillId="4" borderId="6" xfId="0" applyFont="1" applyFill="1" applyBorder="1" applyAlignment="1" applyProtection="1">
      <alignment horizontal="right"/>
    </xf>
    <xf numFmtId="0" fontId="3" fillId="4" borderId="5" xfId="0" applyFont="1" applyFill="1" applyBorder="1" applyAlignment="1" applyProtection="1">
      <alignment horizontal="right"/>
    </xf>
    <xf numFmtId="0" fontId="3" fillId="4" borderId="6" xfId="0" applyFont="1" applyFill="1" applyBorder="1" applyProtection="1"/>
    <xf numFmtId="0" fontId="0" fillId="4" borderId="5" xfId="0" applyFill="1" applyBorder="1" applyAlignment="1" applyProtection="1">
      <alignment horizontal="right"/>
    </xf>
    <xf numFmtId="0" fontId="0" fillId="4" borderId="6" xfId="0" applyFill="1" applyBorder="1" applyProtection="1"/>
    <xf numFmtId="0" fontId="0" fillId="4" borderId="6" xfId="0" applyFill="1" applyBorder="1" applyAlignment="1" applyProtection="1">
      <alignment horizontal="right"/>
    </xf>
    <xf numFmtId="0" fontId="0" fillId="4" borderId="5" xfId="0" applyFill="1" applyBorder="1" applyProtection="1"/>
    <xf numFmtId="3" fontId="0" fillId="4" borderId="5" xfId="0" applyNumberFormat="1" applyFill="1" applyBorder="1" applyProtection="1"/>
    <xf numFmtId="4" fontId="0" fillId="4" borderId="6" xfId="0" applyNumberFormat="1" applyFill="1" applyBorder="1" applyProtection="1"/>
    <xf numFmtId="3" fontId="0" fillId="4" borderId="6" xfId="0" applyNumberFormat="1" applyFill="1" applyBorder="1" applyProtection="1"/>
    <xf numFmtId="164" fontId="0" fillId="4" borderId="5" xfId="1" applyNumberFormat="1" applyFont="1" applyFill="1" applyBorder="1" applyProtection="1"/>
    <xf numFmtId="0" fontId="4" fillId="4" borderId="0" xfId="0" applyFont="1" applyFill="1" applyBorder="1" applyProtection="1"/>
    <xf numFmtId="2" fontId="0" fillId="4" borderId="5" xfId="1" applyNumberFormat="1" applyFont="1" applyFill="1" applyBorder="1" applyProtection="1"/>
    <xf numFmtId="165" fontId="10" fillId="4" borderId="5" xfId="0" applyNumberFormat="1" applyFont="1" applyFill="1" applyBorder="1" applyProtection="1"/>
    <xf numFmtId="0" fontId="10" fillId="4" borderId="6" xfId="0" applyFont="1" applyFill="1" applyBorder="1" applyProtection="1"/>
    <xf numFmtId="10" fontId="0" fillId="4" borderId="5" xfId="1" applyNumberFormat="1" applyFont="1" applyFill="1" applyBorder="1" applyProtection="1"/>
    <xf numFmtId="2" fontId="0" fillId="4" borderId="5" xfId="0" applyNumberFormat="1" applyFont="1" applyFill="1" applyBorder="1" applyProtection="1"/>
    <xf numFmtId="2" fontId="0" fillId="4" borderId="6" xfId="0" applyNumberFormat="1" applyFont="1" applyFill="1" applyBorder="1" applyProtection="1"/>
    <xf numFmtId="1" fontId="11" fillId="3" borderId="5" xfId="0" applyNumberFormat="1" applyFont="1" applyFill="1" applyBorder="1" applyAlignment="1" applyProtection="1">
      <alignment vertical="center"/>
    </xf>
    <xf numFmtId="3" fontId="2" fillId="4" borderId="4" xfId="2" applyNumberFormat="1" applyFill="1" applyBorder="1" applyAlignment="1" applyProtection="1">
      <alignment horizontal="center" vertical="center"/>
    </xf>
    <xf numFmtId="0" fontId="12" fillId="4" borderId="0" xfId="0" applyFont="1" applyFill="1" applyAlignment="1">
      <alignment horizontal="left" vertical="center"/>
    </xf>
    <xf numFmtId="0" fontId="12" fillId="4" borderId="0" xfId="0" applyFont="1" applyFill="1" applyAlignment="1">
      <alignment vertical="center"/>
    </xf>
    <xf numFmtId="9" fontId="2" fillId="4" borderId="0" xfId="1" applyFont="1" applyFill="1" applyBorder="1" applyAlignment="1" applyProtection="1">
      <alignment horizontal="center" vertical="center"/>
      <protection locked="0"/>
    </xf>
    <xf numFmtId="3" fontId="2" fillId="4" borderId="0" xfId="2" applyNumberFormat="1" applyFill="1" applyBorder="1" applyAlignment="1" applyProtection="1">
      <alignment vertical="center"/>
      <protection locked="0"/>
    </xf>
    <xf numFmtId="0" fontId="9" fillId="4" borderId="0" xfId="0" applyFont="1" applyFill="1" applyAlignment="1" applyProtection="1">
      <alignment vertical="center"/>
    </xf>
    <xf numFmtId="9" fontId="4" fillId="4" borderId="5" xfId="1" applyFont="1" applyFill="1" applyBorder="1" applyAlignment="1" applyProtection="1">
      <alignment vertical="center"/>
      <protection locked="0"/>
    </xf>
    <xf numFmtId="9" fontId="4" fillId="4" borderId="6" xfId="1" applyFont="1" applyFill="1" applyBorder="1" applyAlignment="1" applyProtection="1">
      <alignment vertical="center"/>
      <protection locked="0"/>
    </xf>
    <xf numFmtId="9" fontId="4" fillId="4" borderId="5" xfId="1" applyNumberFormat="1" applyFont="1" applyFill="1" applyBorder="1" applyAlignment="1" applyProtection="1">
      <alignment vertical="center"/>
      <protection locked="0"/>
    </xf>
    <xf numFmtId="9" fontId="4" fillId="4" borderId="6" xfId="1" applyNumberFormat="1" applyFont="1" applyFill="1" applyBorder="1" applyAlignment="1" applyProtection="1">
      <alignment vertical="center"/>
      <protection locked="0"/>
    </xf>
    <xf numFmtId="3" fontId="4" fillId="4" borderId="5" xfId="2" applyNumberFormat="1" applyFont="1" applyFill="1" applyBorder="1" applyAlignment="1" applyProtection="1">
      <alignment vertical="center"/>
      <protection locked="0"/>
    </xf>
    <xf numFmtId="4" fontId="4" fillId="4" borderId="6" xfId="2" applyNumberFormat="1" applyFont="1" applyFill="1" applyBorder="1" applyAlignment="1" applyProtection="1">
      <alignment vertical="center"/>
      <protection locked="0"/>
    </xf>
    <xf numFmtId="3" fontId="4" fillId="4" borderId="6" xfId="2" applyNumberFormat="1" applyFont="1" applyFill="1" applyBorder="1" applyAlignment="1" applyProtection="1">
      <alignment vertical="center"/>
      <protection locked="0"/>
    </xf>
    <xf numFmtId="0" fontId="7" fillId="4" borderId="5" xfId="0" applyFont="1" applyFill="1" applyBorder="1" applyAlignment="1" applyProtection="1">
      <alignment horizontal="right" vertical="center"/>
    </xf>
    <xf numFmtId="0" fontId="4" fillId="4" borderId="6" xfId="0" applyFont="1" applyFill="1" applyBorder="1" applyAlignment="1" applyProtection="1">
      <alignment vertical="center"/>
    </xf>
    <xf numFmtId="0" fontId="7" fillId="4" borderId="6" xfId="0" applyFont="1" applyFill="1" applyBorder="1" applyAlignment="1" applyProtection="1">
      <alignment horizontal="right" vertical="center"/>
    </xf>
    <xf numFmtId="0" fontId="3" fillId="4" borderId="5" xfId="0" applyFont="1" applyFill="1" applyBorder="1" applyAlignment="1" applyProtection="1">
      <alignment horizontal="right" vertical="center"/>
    </xf>
    <xf numFmtId="0" fontId="3" fillId="4" borderId="6" xfId="0" applyFont="1" applyFill="1" applyBorder="1" applyAlignment="1" applyProtection="1">
      <alignment vertical="center"/>
    </xf>
    <xf numFmtId="0" fontId="3" fillId="4" borderId="6" xfId="0" applyFont="1" applyFill="1" applyBorder="1" applyAlignment="1" applyProtection="1">
      <alignment horizontal="right" vertical="center"/>
    </xf>
    <xf numFmtId="0" fontId="0" fillId="4" borderId="0" xfId="0" applyFont="1" applyFill="1" applyAlignment="1" applyProtection="1">
      <alignment vertical="center"/>
    </xf>
    <xf numFmtId="0" fontId="0" fillId="4" borderId="5" xfId="0" applyFill="1" applyBorder="1" applyAlignment="1" applyProtection="1">
      <alignment horizontal="right" vertical="center"/>
    </xf>
    <xf numFmtId="0" fontId="0" fillId="4" borderId="6" xfId="0" applyFill="1" applyBorder="1" applyAlignment="1" applyProtection="1">
      <alignment vertical="center"/>
    </xf>
    <xf numFmtId="0" fontId="0" fillId="4" borderId="6" xfId="0" applyFill="1" applyBorder="1" applyAlignment="1" applyProtection="1">
      <alignment horizontal="right" vertical="center"/>
    </xf>
    <xf numFmtId="0" fontId="0" fillId="4" borderId="5" xfId="0" applyFill="1" applyBorder="1" applyAlignment="1" applyProtection="1">
      <alignment vertical="center"/>
    </xf>
    <xf numFmtId="0" fontId="0" fillId="4" borderId="0" xfId="0" applyFill="1" applyAlignment="1" applyProtection="1">
      <alignment vertical="center" wrapText="1"/>
    </xf>
    <xf numFmtId="3" fontId="0" fillId="4" borderId="5" xfId="0" applyNumberFormat="1" applyFill="1" applyBorder="1" applyAlignment="1" applyProtection="1">
      <alignment vertical="center"/>
    </xf>
    <xf numFmtId="4" fontId="0" fillId="4" borderId="6" xfId="0" applyNumberFormat="1" applyFill="1" applyBorder="1" applyAlignment="1" applyProtection="1">
      <alignment vertical="center"/>
    </xf>
    <xf numFmtId="3" fontId="0" fillId="4" borderId="6" xfId="0" applyNumberFormat="1" applyFill="1" applyBorder="1" applyAlignment="1" applyProtection="1">
      <alignment vertical="center"/>
    </xf>
    <xf numFmtId="0" fontId="4" fillId="4" borderId="0" xfId="0" applyFont="1" applyFill="1" applyAlignment="1" applyProtection="1">
      <alignment vertical="center"/>
    </xf>
    <xf numFmtId="164" fontId="0" fillId="4" borderId="5" xfId="1" applyNumberFormat="1" applyFont="1" applyFill="1" applyBorder="1" applyAlignment="1" applyProtection="1">
      <alignment vertical="center"/>
    </xf>
    <xf numFmtId="0" fontId="4" fillId="4" borderId="7" xfId="0" applyFont="1" applyFill="1" applyBorder="1" applyAlignment="1" applyProtection="1">
      <alignment horizontal="left" vertical="center"/>
    </xf>
    <xf numFmtId="2" fontId="0" fillId="4" borderId="5" xfId="1" applyNumberFormat="1" applyFont="1" applyFill="1" applyBorder="1" applyAlignment="1" applyProtection="1">
      <alignment vertical="center"/>
    </xf>
    <xf numFmtId="165" fontId="10" fillId="4" borderId="5" xfId="0" applyNumberFormat="1" applyFont="1" applyFill="1" applyBorder="1" applyAlignment="1" applyProtection="1">
      <alignment vertical="center"/>
    </xf>
    <xf numFmtId="0" fontId="10" fillId="4" borderId="6" xfId="0" applyFont="1" applyFill="1" applyBorder="1" applyAlignment="1" applyProtection="1">
      <alignment vertical="center"/>
    </xf>
    <xf numFmtId="0" fontId="0" fillId="4" borderId="0" xfId="0" applyFont="1" applyFill="1" applyAlignment="1" applyProtection="1">
      <alignment horizontal="left" vertical="center"/>
    </xf>
    <xf numFmtId="10" fontId="0" fillId="4" borderId="5" xfId="1" applyNumberFormat="1" applyFont="1" applyFill="1" applyBorder="1" applyAlignment="1" applyProtection="1">
      <alignment vertical="center"/>
    </xf>
    <xf numFmtId="2" fontId="0" fillId="4" borderId="5" xfId="0" applyNumberFormat="1" applyFont="1" applyFill="1" applyBorder="1" applyAlignment="1" applyProtection="1">
      <alignment vertical="center"/>
    </xf>
    <xf numFmtId="2" fontId="0" fillId="4" borderId="6" xfId="0" applyNumberFormat="1" applyFont="1" applyFill="1" applyBorder="1" applyAlignment="1" applyProtection="1">
      <alignment vertical="center"/>
    </xf>
    <xf numFmtId="0" fontId="10" fillId="4" borderId="0" xfId="0" applyFont="1" applyFill="1" applyAlignment="1" applyProtection="1">
      <alignment vertical="center"/>
    </xf>
    <xf numFmtId="0" fontId="0" fillId="4" borderId="0" xfId="0" applyFont="1" applyFill="1" applyAlignment="1" applyProtection="1">
      <alignment vertical="center" wrapText="1"/>
    </xf>
    <xf numFmtId="0" fontId="3" fillId="4" borderId="0" xfId="0" applyFont="1" applyFill="1" applyAlignment="1" applyProtection="1">
      <alignment vertical="center"/>
    </xf>
    <xf numFmtId="0" fontId="7" fillId="3" borderId="9" xfId="0" applyFont="1" applyFill="1" applyBorder="1" applyAlignment="1" applyProtection="1">
      <alignment vertical="center"/>
    </xf>
    <xf numFmtId="1" fontId="8" fillId="3" borderId="10" xfId="0" applyNumberFormat="1" applyFont="1" applyFill="1" applyBorder="1" applyAlignment="1" applyProtection="1">
      <alignment vertical="center"/>
    </xf>
    <xf numFmtId="1" fontId="8" fillId="3" borderId="8" xfId="0" applyNumberFormat="1" applyFont="1" applyFill="1" applyBorder="1" applyAlignment="1" applyProtection="1">
      <alignment vertical="center"/>
    </xf>
    <xf numFmtId="2" fontId="7" fillId="3" borderId="8" xfId="0" applyNumberFormat="1" applyFont="1" applyFill="1" applyBorder="1" applyAlignment="1" applyProtection="1">
      <alignment vertical="center"/>
    </xf>
    <xf numFmtId="0" fontId="13" fillId="6" borderId="11" xfId="0" applyFont="1" applyFill="1" applyBorder="1" applyAlignment="1" applyProtection="1">
      <alignment vertical="center"/>
    </xf>
    <xf numFmtId="0" fontId="13" fillId="6" borderId="12" xfId="0" applyFont="1" applyFill="1" applyBorder="1" applyAlignment="1" applyProtection="1">
      <alignment vertical="center"/>
    </xf>
    <xf numFmtId="0" fontId="14" fillId="6" borderId="12" xfId="0" applyFont="1" applyFill="1" applyBorder="1" applyAlignment="1" applyProtection="1">
      <alignment vertical="center"/>
    </xf>
    <xf numFmtId="0" fontId="14" fillId="6" borderId="13" xfId="0" applyFont="1" applyFill="1" applyBorder="1" applyAlignment="1" applyProtection="1">
      <alignment vertical="center"/>
    </xf>
    <xf numFmtId="3" fontId="4" fillId="4" borderId="14" xfId="2" applyNumberFormat="1" applyFont="1" applyFill="1" applyBorder="1" applyAlignment="1" applyProtection="1"/>
    <xf numFmtId="0" fontId="0" fillId="4" borderId="15" xfId="0" applyFill="1" applyBorder="1" applyProtection="1"/>
    <xf numFmtId="0" fontId="0" fillId="4" borderId="14" xfId="0" applyFont="1" applyFill="1" applyBorder="1" applyAlignment="1" applyProtection="1">
      <alignment vertical="center"/>
    </xf>
    <xf numFmtId="0" fontId="0" fillId="4" borderId="15" xfId="0" applyFill="1" applyBorder="1" applyAlignment="1" applyProtection="1">
      <alignment horizontal="right" vertical="center"/>
    </xf>
    <xf numFmtId="0" fontId="0" fillId="3" borderId="14" xfId="0" applyFill="1" applyBorder="1" applyAlignment="1" applyProtection="1">
      <alignment vertical="center"/>
    </xf>
    <xf numFmtId="3" fontId="2" fillId="4" borderId="15" xfId="2" applyNumberFormat="1" applyFill="1" applyBorder="1" applyAlignment="1" applyProtection="1">
      <alignment vertical="center"/>
    </xf>
    <xf numFmtId="0" fontId="0" fillId="3" borderId="14" xfId="0" applyFont="1" applyFill="1" applyBorder="1" applyAlignment="1" applyProtection="1">
      <alignment vertical="center"/>
    </xf>
    <xf numFmtId="3" fontId="2" fillId="4" borderId="14" xfId="2" applyNumberFormat="1" applyFill="1" applyBorder="1" applyAlignment="1" applyProtection="1"/>
    <xf numFmtId="3" fontId="2" fillId="4" borderId="15" xfId="2" applyNumberFormat="1" applyFill="1" applyBorder="1" applyAlignment="1" applyProtection="1"/>
    <xf numFmtId="3" fontId="4" fillId="4" borderId="14" xfId="2" applyNumberFormat="1" applyFont="1" applyFill="1" applyBorder="1" applyAlignment="1" applyProtection="1">
      <alignment vertical="center"/>
    </xf>
    <xf numFmtId="3" fontId="4" fillId="3" borderId="16" xfId="2" applyNumberFormat="1" applyFont="1" applyFill="1" applyBorder="1" applyAlignment="1" applyProtection="1">
      <alignment horizontal="left" vertical="center"/>
    </xf>
    <xf numFmtId="0" fontId="0" fillId="3" borderId="17" xfId="0" applyFill="1" applyBorder="1" applyAlignment="1" applyProtection="1">
      <alignment vertical="center" wrapText="1"/>
    </xf>
    <xf numFmtId="0" fontId="0" fillId="3" borderId="17" xfId="0" applyFill="1" applyBorder="1" applyAlignment="1" applyProtection="1">
      <alignment vertical="center"/>
    </xf>
    <xf numFmtId="0" fontId="0" fillId="4" borderId="14" xfId="0" applyFill="1" applyBorder="1" applyProtection="1"/>
    <xf numFmtId="0" fontId="7" fillId="3" borderId="18" xfId="0" applyFont="1" applyFill="1" applyBorder="1" applyAlignment="1" applyProtection="1">
      <alignment vertical="center"/>
    </xf>
    <xf numFmtId="1" fontId="11" fillId="3" borderId="0" xfId="0" applyNumberFormat="1" applyFont="1" applyFill="1" applyBorder="1" applyAlignment="1" applyProtection="1">
      <alignment vertical="center"/>
    </xf>
    <xf numFmtId="0" fontId="0" fillId="4" borderId="14" xfId="0" applyFont="1" applyFill="1" applyBorder="1" applyProtection="1"/>
    <xf numFmtId="0" fontId="9" fillId="4" borderId="14" xfId="0" applyFont="1" applyFill="1" applyBorder="1" applyProtection="1"/>
    <xf numFmtId="0" fontId="9" fillId="4" borderId="0" xfId="0" applyFont="1" applyFill="1" applyBorder="1" applyProtection="1"/>
    <xf numFmtId="0" fontId="0" fillId="4" borderId="15" xfId="0" applyFont="1" applyFill="1" applyBorder="1" applyProtection="1"/>
    <xf numFmtId="0" fontId="0" fillId="4" borderId="14" xfId="0" applyFill="1" applyBorder="1" applyAlignment="1" applyProtection="1">
      <alignment wrapText="1"/>
    </xf>
    <xf numFmtId="0" fontId="4" fillId="4" borderId="14" xfId="0" applyFont="1" applyFill="1" applyBorder="1" applyProtection="1"/>
    <xf numFmtId="0" fontId="4" fillId="4" borderId="15" xfId="0" applyFont="1" applyFill="1" applyBorder="1" applyAlignment="1" applyProtection="1">
      <alignment horizontal="left"/>
    </xf>
    <xf numFmtId="0" fontId="0" fillId="4" borderId="15" xfId="0" applyFont="1" applyFill="1" applyBorder="1" applyAlignment="1" applyProtection="1">
      <alignment horizontal="left"/>
    </xf>
    <xf numFmtId="0" fontId="10" fillId="4" borderId="15" xfId="0" applyFont="1" applyFill="1" applyBorder="1" applyProtection="1"/>
    <xf numFmtId="0" fontId="0" fillId="4" borderId="14" xfId="0" applyFont="1" applyFill="1" applyBorder="1" applyAlignment="1" applyProtection="1">
      <alignment wrapText="1"/>
    </xf>
    <xf numFmtId="0" fontId="3" fillId="4" borderId="14" xfId="0" applyFont="1" applyFill="1" applyBorder="1" applyProtection="1"/>
    <xf numFmtId="0" fontId="10" fillId="4" borderId="15" xfId="0" applyFont="1" applyFill="1" applyBorder="1" applyAlignment="1" applyProtection="1"/>
    <xf numFmtId="0" fontId="0" fillId="4" borderId="19" xfId="0" applyFill="1" applyBorder="1" applyProtection="1"/>
    <xf numFmtId="0" fontId="0" fillId="4" borderId="20" xfId="0" applyFill="1" applyBorder="1" applyProtection="1"/>
    <xf numFmtId="0" fontId="0" fillId="4" borderId="21" xfId="0" applyFill="1" applyBorder="1" applyProtection="1"/>
    <xf numFmtId="0" fontId="0" fillId="4" borderId="15" xfId="0" applyFill="1" applyBorder="1" applyAlignment="1" applyProtection="1">
      <alignment vertical="center"/>
    </xf>
    <xf numFmtId="3" fontId="2" fillId="4" borderId="17" xfId="2" applyNumberFormat="1" applyFill="1" applyBorder="1" applyAlignment="1" applyProtection="1">
      <alignment horizontal="center" vertical="center"/>
    </xf>
    <xf numFmtId="0" fontId="0" fillId="3" borderId="0" xfId="0" applyFont="1" applyFill="1" applyBorder="1" applyAlignment="1" applyProtection="1">
      <alignment vertical="center"/>
    </xf>
    <xf numFmtId="0" fontId="0" fillId="4" borderId="14" xfId="0" applyFill="1" applyBorder="1" applyAlignment="1" applyProtection="1">
      <alignment vertical="center"/>
    </xf>
    <xf numFmtId="0" fontId="0" fillId="4" borderId="19" xfId="0" applyFont="1" applyFill="1" applyBorder="1" applyAlignment="1" applyProtection="1">
      <alignment vertical="center"/>
    </xf>
    <xf numFmtId="0" fontId="0" fillId="4" borderId="20" xfId="0" applyFill="1" applyBorder="1" applyAlignment="1" applyProtection="1">
      <alignment vertical="center"/>
    </xf>
    <xf numFmtId="9" fontId="2" fillId="4" borderId="20" xfId="1" applyFont="1" applyFill="1" applyBorder="1" applyAlignment="1" applyProtection="1">
      <alignment horizontal="center" vertical="center"/>
      <protection locked="0"/>
    </xf>
    <xf numFmtId="3" fontId="2" fillId="4" borderId="20" xfId="2" applyNumberFormat="1" applyFill="1" applyBorder="1" applyAlignment="1" applyProtection="1">
      <alignment vertical="center"/>
      <protection locked="0"/>
    </xf>
    <xf numFmtId="0" fontId="0" fillId="4" borderId="21" xfId="0" applyFill="1" applyBorder="1" applyAlignment="1" applyProtection="1">
      <alignment vertical="center"/>
    </xf>
    <xf numFmtId="0" fontId="15" fillId="4" borderId="0" xfId="0" applyFont="1" applyFill="1" applyAlignment="1" applyProtection="1">
      <alignment vertical="center"/>
    </xf>
    <xf numFmtId="0" fontId="15" fillId="4" borderId="0" xfId="0" applyFont="1" applyFill="1" applyAlignment="1" applyProtection="1">
      <alignment horizontal="left" vertical="center" wrapText="1"/>
    </xf>
    <xf numFmtId="3" fontId="4" fillId="3" borderId="2" xfId="2" applyNumberFormat="1" applyFont="1" applyFill="1" applyBorder="1" applyAlignment="1" applyProtection="1">
      <alignment horizontal="left" vertical="center"/>
    </xf>
    <xf numFmtId="3" fontId="4" fillId="3" borderId="4" xfId="2" applyNumberFormat="1" applyFont="1" applyFill="1" applyBorder="1" applyAlignment="1" applyProtection="1">
      <alignment horizontal="left" vertical="center"/>
    </xf>
    <xf numFmtId="3" fontId="4" fillId="3" borderId="3" xfId="2" applyNumberFormat="1" applyFont="1" applyFill="1" applyBorder="1" applyAlignment="1" applyProtection="1">
      <alignment horizontal="left" vertical="center"/>
    </xf>
    <xf numFmtId="0" fontId="5" fillId="3" borderId="2" xfId="0" applyFont="1" applyFill="1" applyBorder="1" applyAlignment="1" applyProtection="1">
      <alignment horizontal="left" vertical="center"/>
    </xf>
    <xf numFmtId="0" fontId="5" fillId="3" borderId="3" xfId="0" applyFont="1" applyFill="1" applyBorder="1" applyAlignment="1" applyProtection="1">
      <alignment horizontal="left" vertical="center"/>
    </xf>
    <xf numFmtId="3" fontId="6" fillId="5" borderId="2" xfId="2" applyNumberFormat="1" applyFont="1" applyFill="1" applyBorder="1" applyAlignment="1" applyProtection="1">
      <alignment horizontal="center" vertical="center"/>
      <protection locked="0"/>
    </xf>
    <xf numFmtId="3" fontId="6" fillId="5" borderId="3" xfId="2" applyNumberFormat="1" applyFont="1" applyFill="1" applyBorder="1" applyAlignment="1" applyProtection="1">
      <alignment horizontal="center" vertical="center"/>
      <protection locked="0"/>
    </xf>
    <xf numFmtId="9" fontId="6" fillId="5" borderId="2" xfId="1" applyFont="1" applyFill="1" applyBorder="1" applyAlignment="1" applyProtection="1">
      <alignment horizontal="center" vertical="center"/>
      <protection locked="0"/>
    </xf>
    <xf numFmtId="9" fontId="6" fillId="5" borderId="3" xfId="1" applyFont="1" applyFill="1" applyBorder="1" applyAlignment="1" applyProtection="1">
      <alignment horizontal="center" vertical="center"/>
      <protection locked="0"/>
    </xf>
    <xf numFmtId="0" fontId="0" fillId="3" borderId="2" xfId="0" applyFill="1" applyBorder="1" applyAlignment="1" applyProtection="1">
      <alignment horizontal="center" vertical="center"/>
    </xf>
    <xf numFmtId="0" fontId="0" fillId="3" borderId="3" xfId="0" applyFill="1" applyBorder="1" applyAlignment="1" applyProtection="1">
      <alignment horizontal="center" vertical="center"/>
    </xf>
    <xf numFmtId="9" fontId="6" fillId="5" borderId="4" xfId="1" applyFont="1" applyFill="1" applyBorder="1" applyAlignment="1" applyProtection="1">
      <alignment horizontal="center" vertical="center"/>
      <protection locked="0"/>
    </xf>
    <xf numFmtId="3" fontId="6" fillId="5" borderId="4" xfId="2" applyNumberFormat="1" applyFont="1" applyFill="1" applyBorder="1" applyAlignment="1" applyProtection="1">
      <alignment horizontal="center" vertical="center"/>
      <protection locked="0"/>
    </xf>
    <xf numFmtId="3" fontId="4" fillId="3" borderId="2" xfId="2" applyNumberFormat="1" applyFont="1" applyFill="1" applyBorder="1" applyAlignment="1" applyProtection="1">
      <alignment horizontal="left" vertical="center" wrapText="1"/>
      <protection locked="0"/>
    </xf>
    <xf numFmtId="3" fontId="4" fillId="3" borderId="4" xfId="2" applyNumberFormat="1" applyFont="1" applyFill="1" applyBorder="1" applyAlignment="1" applyProtection="1">
      <alignment horizontal="left" vertical="center" wrapText="1"/>
      <protection locked="0"/>
    </xf>
    <xf numFmtId="3" fontId="4" fillId="3" borderId="22" xfId="2" applyNumberFormat="1" applyFont="1" applyFill="1" applyBorder="1" applyAlignment="1" applyProtection="1">
      <alignment horizontal="left" vertical="center" wrapText="1"/>
      <protection locked="0"/>
    </xf>
    <xf numFmtId="9" fontId="2" fillId="0" borderId="2" xfId="1" applyFont="1" applyFill="1" applyBorder="1" applyAlignment="1" applyProtection="1">
      <alignment horizontal="center" vertical="center"/>
      <protection locked="0"/>
    </xf>
    <xf numFmtId="9" fontId="2" fillId="0" borderId="3" xfId="1" applyFont="1" applyFill="1" applyBorder="1" applyAlignment="1" applyProtection="1">
      <alignment horizontal="center" vertical="center"/>
      <protection locked="0"/>
    </xf>
    <xf numFmtId="3" fontId="4" fillId="3" borderId="22" xfId="2" applyNumberFormat="1" applyFont="1" applyFill="1" applyBorder="1" applyAlignment="1" applyProtection="1">
      <alignment horizontal="left" vertical="center"/>
    </xf>
    <xf numFmtId="1" fontId="8" fillId="3" borderId="10" xfId="0" applyNumberFormat="1" applyFont="1" applyFill="1" applyBorder="1" applyAlignment="1" applyProtection="1">
      <alignment horizontal="right" vertical="center" indent="2"/>
    </xf>
    <xf numFmtId="1" fontId="8" fillId="3" borderId="8" xfId="0" applyNumberFormat="1" applyFont="1" applyFill="1" applyBorder="1" applyAlignment="1" applyProtection="1">
      <alignment horizontal="right" vertical="center" indent="2"/>
    </xf>
  </cellXfs>
  <cellStyles count="3">
    <cellStyle name="Eingabe" xfId="2" builtinId="20"/>
    <cellStyle name="Prozent" xfId="1" builtinId="5"/>
    <cellStyle name="Standard" xfId="0" builtinId="0"/>
  </cellStyles>
  <dxfs count="26">
    <dxf>
      <fill>
        <patternFill>
          <bgColor theme="0"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patternFill>
          <bgColor rgb="FFFF0000"/>
        </patternFill>
      </fill>
    </dxf>
    <dxf>
      <fill>
        <patternFill>
          <bgColor theme="0"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2"/>
  <sheetViews>
    <sheetView showGridLines="0" tabSelected="1" zoomScaleNormal="100" workbookViewId="0">
      <selection activeCell="G11" sqref="G11:H11"/>
    </sheetView>
  </sheetViews>
  <sheetFormatPr baseColWidth="10" defaultRowHeight="12.75" x14ac:dyDescent="0.2"/>
  <cols>
    <col min="1" max="1" width="47.42578125" style="1" customWidth="1"/>
    <col min="2" max="2" width="4.42578125" style="1" bestFit="1" customWidth="1"/>
    <col min="3" max="3" width="19.85546875" style="1" customWidth="1"/>
    <col min="4" max="4" width="3" style="1" customWidth="1"/>
    <col min="5" max="5" width="19.85546875" style="1" customWidth="1"/>
    <col min="6" max="6" width="3" style="1" customWidth="1"/>
    <col min="7" max="7" width="19.85546875" style="1" customWidth="1"/>
    <col min="8" max="8" width="3" style="1" customWidth="1"/>
    <col min="9" max="9" width="57.28515625" style="1" customWidth="1"/>
    <col min="10" max="10" width="3" style="1" customWidth="1"/>
    <col min="11" max="11" width="1.85546875" style="1" customWidth="1"/>
    <col min="12" max="12" width="12.140625" style="1" customWidth="1"/>
    <col min="13" max="16384" width="11.42578125" style="1"/>
  </cols>
  <sheetData>
    <row r="1" spans="1:10" ht="25.5" customHeight="1" x14ac:dyDescent="0.2">
      <c r="A1" s="91" t="s">
        <v>69</v>
      </c>
      <c r="B1" s="92"/>
      <c r="C1" s="93"/>
      <c r="D1" s="93"/>
      <c r="E1" s="93"/>
      <c r="F1" s="93"/>
      <c r="G1" s="93"/>
      <c r="H1" s="93"/>
      <c r="I1" s="94"/>
    </row>
    <row r="2" spans="1:10" ht="6.75" customHeight="1" x14ac:dyDescent="0.2">
      <c r="A2" s="95"/>
      <c r="B2" s="2"/>
      <c r="C2" s="2"/>
      <c r="D2" s="2"/>
      <c r="E2" s="2"/>
      <c r="F2" s="13"/>
      <c r="G2" s="13"/>
      <c r="H2" s="13"/>
      <c r="I2" s="96"/>
    </row>
    <row r="3" spans="1:10" s="6" customFormat="1" x14ac:dyDescent="0.2">
      <c r="A3" s="97"/>
      <c r="B3" s="4"/>
      <c r="C3" s="140" t="s">
        <v>0</v>
      </c>
      <c r="D3" s="141"/>
      <c r="E3" s="4"/>
      <c r="F3" s="4"/>
      <c r="G3" s="5"/>
      <c r="H3" s="5"/>
      <c r="I3" s="98"/>
      <c r="J3" s="5"/>
    </row>
    <row r="4" spans="1:10" s="6" customFormat="1" ht="18.75" customHeight="1" x14ac:dyDescent="0.2">
      <c r="A4" s="99" t="s">
        <v>74</v>
      </c>
      <c r="B4" s="8"/>
      <c r="C4" s="142"/>
      <c r="D4" s="143"/>
      <c r="E4" s="7"/>
      <c r="F4" s="7"/>
      <c r="G4" s="7"/>
      <c r="H4" s="7"/>
      <c r="I4" s="100"/>
      <c r="J4" s="7"/>
    </row>
    <row r="5" spans="1:10" s="6" customFormat="1" ht="18.75" customHeight="1" x14ac:dyDescent="0.2">
      <c r="A5" s="99" t="s">
        <v>75</v>
      </c>
      <c r="B5" s="8"/>
      <c r="C5" s="142"/>
      <c r="D5" s="143"/>
      <c r="E5" s="7"/>
      <c r="F5" s="7"/>
      <c r="G5" s="7"/>
      <c r="H5" s="7"/>
      <c r="I5" s="100"/>
      <c r="J5" s="7"/>
    </row>
    <row r="6" spans="1:10" s="6" customFormat="1" ht="18.75" hidden="1" customHeight="1" x14ac:dyDescent="0.2">
      <c r="A6" s="99" t="s">
        <v>1</v>
      </c>
      <c r="B6" s="8"/>
      <c r="C6" s="142">
        <v>0</v>
      </c>
      <c r="D6" s="143"/>
      <c r="E6" s="7"/>
      <c r="F6" s="7"/>
      <c r="G6" s="7"/>
      <c r="H6" s="7"/>
      <c r="I6" s="100"/>
      <c r="J6" s="7"/>
    </row>
    <row r="7" spans="1:10" s="6" customFormat="1" ht="18.75" customHeight="1" x14ac:dyDescent="0.2">
      <c r="A7" s="101" t="s">
        <v>2</v>
      </c>
      <c r="B7" s="8"/>
      <c r="C7" s="144">
        <v>0</v>
      </c>
      <c r="D7" s="145"/>
      <c r="E7" s="137" t="s">
        <v>3</v>
      </c>
      <c r="F7" s="138"/>
      <c r="G7" s="139"/>
      <c r="H7" s="7"/>
      <c r="I7" s="100"/>
      <c r="J7" s="7"/>
    </row>
    <row r="8" spans="1:10" ht="8.25" customHeight="1" x14ac:dyDescent="0.2">
      <c r="A8" s="102"/>
      <c r="B8" s="9"/>
      <c r="C8" s="9"/>
      <c r="D8" s="9"/>
      <c r="E8" s="9"/>
      <c r="F8" s="9"/>
      <c r="G8" s="9"/>
      <c r="H8" s="9"/>
      <c r="I8" s="103"/>
      <c r="J8" s="9"/>
    </row>
    <row r="9" spans="1:10" s="6" customFormat="1" ht="18.75" customHeight="1" x14ac:dyDescent="0.2">
      <c r="A9" s="104"/>
      <c r="B9" s="10"/>
      <c r="C9" s="146" t="s">
        <v>4</v>
      </c>
      <c r="D9" s="147"/>
      <c r="E9" s="146" t="s">
        <v>5</v>
      </c>
      <c r="F9" s="147"/>
      <c r="G9" s="146" t="s">
        <v>6</v>
      </c>
      <c r="H9" s="147"/>
      <c r="I9" s="105" t="s">
        <v>7</v>
      </c>
    </row>
    <row r="10" spans="1:10" s="6" customFormat="1" ht="18.75" customHeight="1" x14ac:dyDescent="0.2">
      <c r="A10" s="106" t="s">
        <v>8</v>
      </c>
      <c r="B10" s="11"/>
      <c r="C10" s="142"/>
      <c r="D10" s="143"/>
      <c r="E10" s="142"/>
      <c r="F10" s="143"/>
      <c r="G10" s="142"/>
      <c r="H10" s="143"/>
      <c r="I10" s="105"/>
    </row>
    <row r="11" spans="1:10" s="6" customFormat="1" ht="18.75" customHeight="1" x14ac:dyDescent="0.2">
      <c r="A11" s="107" t="s">
        <v>9</v>
      </c>
      <c r="B11" s="11"/>
      <c r="C11" s="142"/>
      <c r="D11" s="143"/>
      <c r="E11" s="142"/>
      <c r="F11" s="143"/>
      <c r="G11" s="142"/>
      <c r="H11" s="143"/>
      <c r="I11" s="105" t="s">
        <v>12</v>
      </c>
    </row>
    <row r="12" spans="1:10" s="6" customFormat="1" ht="18.75" customHeight="1" x14ac:dyDescent="0.2">
      <c r="A12" s="107" t="s">
        <v>13</v>
      </c>
      <c r="B12" s="11"/>
      <c r="C12" s="144">
        <v>0</v>
      </c>
      <c r="D12" s="148"/>
      <c r="E12" s="144">
        <v>0</v>
      </c>
      <c r="F12" s="148"/>
      <c r="G12" s="144">
        <v>0</v>
      </c>
      <c r="H12" s="148"/>
      <c r="I12" s="105" t="s">
        <v>14</v>
      </c>
    </row>
    <row r="13" spans="1:10" s="6" customFormat="1" ht="18.75" customHeight="1" x14ac:dyDescent="0.2">
      <c r="A13" s="106" t="s">
        <v>65</v>
      </c>
      <c r="B13" s="11" t="s">
        <v>15</v>
      </c>
      <c r="C13" s="142">
        <v>0</v>
      </c>
      <c r="D13" s="149"/>
      <c r="E13" s="142">
        <v>0</v>
      </c>
      <c r="F13" s="149"/>
      <c r="G13" s="142">
        <v>0</v>
      </c>
      <c r="H13" s="149"/>
      <c r="I13" s="105" t="s">
        <v>76</v>
      </c>
    </row>
    <row r="14" spans="1:10" s="6" customFormat="1" ht="18.75" customHeight="1" x14ac:dyDescent="0.2">
      <c r="A14" s="106" t="s">
        <v>16</v>
      </c>
      <c r="B14" s="11" t="s">
        <v>15</v>
      </c>
      <c r="C14" s="142">
        <v>0</v>
      </c>
      <c r="D14" s="149"/>
      <c r="E14" s="142">
        <v>0</v>
      </c>
      <c r="F14" s="149"/>
      <c r="G14" s="142">
        <v>0</v>
      </c>
      <c r="H14" s="149"/>
      <c r="I14" s="105" t="s">
        <v>17</v>
      </c>
    </row>
    <row r="15" spans="1:10" s="6" customFormat="1" ht="18.75" hidden="1" customHeight="1" x14ac:dyDescent="0.2">
      <c r="A15" s="106" t="s">
        <v>18</v>
      </c>
      <c r="B15" s="11"/>
      <c r="C15" s="142" t="s">
        <v>64</v>
      </c>
      <c r="D15" s="149"/>
      <c r="E15" s="142" t="s">
        <v>64</v>
      </c>
      <c r="F15" s="149"/>
      <c r="G15" s="142" t="s">
        <v>64</v>
      </c>
      <c r="H15" s="149"/>
      <c r="I15" s="105" t="s">
        <v>17</v>
      </c>
    </row>
    <row r="16" spans="1:10" ht="8.25" customHeight="1" x14ac:dyDescent="0.2">
      <c r="A16" s="108"/>
      <c r="B16" s="13"/>
      <c r="C16" s="13"/>
      <c r="D16" s="13"/>
      <c r="E16" s="13"/>
      <c r="F16" s="13"/>
      <c r="G16" s="13"/>
      <c r="H16" s="13"/>
      <c r="I16" s="96"/>
    </row>
    <row r="17" spans="1:10" s="6" customFormat="1" ht="19.5" customHeight="1" x14ac:dyDescent="0.2">
      <c r="A17" s="109" t="s">
        <v>19</v>
      </c>
      <c r="B17" s="87" t="s">
        <v>15</v>
      </c>
      <c r="C17" s="88" t="b">
        <f>IF($C$7&gt;=20%,IF(C10&gt;0,IF(C11&gt;0,IF(C12&gt;0,IF(C13&gt;0,C63,FALSE)))))</f>
        <v>0</v>
      </c>
      <c r="D17" s="89"/>
      <c r="E17" s="88" t="b">
        <f>IF($C$7&gt;=20%,IF(E10&gt;0,IF(E11&gt;0,IF(E12&gt;0,IF(E13&gt;0,E63,FALSE)))))</f>
        <v>0</v>
      </c>
      <c r="F17" s="89"/>
      <c r="G17" s="88" t="b">
        <f>IF($C$7&gt;=20%,IF(G10&gt;0,IF(G11&gt;0,IF(G12&gt;0,IF(G13&gt;0,G63,FALSE)))))</f>
        <v>0</v>
      </c>
      <c r="H17" s="90"/>
      <c r="I17" s="105"/>
      <c r="J17" s="7"/>
    </row>
    <row r="18" spans="1:10" s="6" customFormat="1" ht="19.5" customHeight="1" x14ac:dyDescent="0.2">
      <c r="A18" s="99" t="s">
        <v>20</v>
      </c>
      <c r="B18" s="8"/>
      <c r="C18" s="45">
        <f>IF((C48*(C52+C53))&lt;C17,(C48*(C52+C53)),(C17-(C51*C48)))</f>
        <v>0</v>
      </c>
      <c r="D18" s="110"/>
      <c r="E18" s="45">
        <f>IF((E48*(E52+E53))&lt;E17,(E48*(E52+E53)),(E17-(E51*E48)))</f>
        <v>0</v>
      </c>
      <c r="F18" s="110"/>
      <c r="G18" s="45">
        <f>IF((G48*(G52+G53))&lt;G17,(G48*(G52+G53)),(G17-(G51*G48)))</f>
        <v>0</v>
      </c>
      <c r="H18" s="110"/>
      <c r="I18" s="105" t="s">
        <v>21</v>
      </c>
      <c r="J18" s="7"/>
    </row>
    <row r="19" spans="1:10" s="13" customFormat="1" x14ac:dyDescent="0.2">
      <c r="A19" s="111"/>
      <c r="C19" s="14"/>
      <c r="D19" s="14"/>
      <c r="E19" s="9"/>
      <c r="F19" s="9"/>
      <c r="G19" s="9"/>
      <c r="H19" s="9"/>
      <c r="I19" s="103"/>
      <c r="J19" s="9"/>
    </row>
    <row r="20" spans="1:10" hidden="1" x14ac:dyDescent="0.2">
      <c r="A20" s="112" t="s">
        <v>13</v>
      </c>
      <c r="B20" s="113"/>
      <c r="C20" s="15">
        <f>C12</f>
        <v>0</v>
      </c>
      <c r="D20" s="16"/>
      <c r="E20" s="15">
        <f>E12</f>
        <v>0</v>
      </c>
      <c r="F20" s="16"/>
      <c r="G20" s="15">
        <f>G12</f>
        <v>0</v>
      </c>
      <c r="H20" s="17"/>
      <c r="I20" s="114"/>
    </row>
    <row r="21" spans="1:10" hidden="1" x14ac:dyDescent="0.2">
      <c r="A21" s="112" t="s">
        <v>22</v>
      </c>
      <c r="B21" s="113"/>
      <c r="C21" s="18">
        <f>$C$7+10%</f>
        <v>0.1</v>
      </c>
      <c r="D21" s="19"/>
      <c r="E21" s="18">
        <f>$C$7+10%</f>
        <v>0.1</v>
      </c>
      <c r="F21" s="19"/>
      <c r="G21" s="18">
        <f>$C$7+10%</f>
        <v>0.1</v>
      </c>
      <c r="H21" s="20"/>
      <c r="I21" s="114"/>
    </row>
    <row r="22" spans="1:10" hidden="1" x14ac:dyDescent="0.2">
      <c r="A22" s="112" t="s">
        <v>23</v>
      </c>
      <c r="B22" s="113" t="s">
        <v>15</v>
      </c>
      <c r="C22" s="21">
        <f>$C$4+$C$5*10%+$C$6</f>
        <v>0</v>
      </c>
      <c r="D22" s="22"/>
      <c r="E22" s="21">
        <f>$C$4+$C$5*10%+$C$6</f>
        <v>0</v>
      </c>
      <c r="F22" s="22"/>
      <c r="G22" s="21">
        <f>$C$4+$C$5*10%+$C$6</f>
        <v>0</v>
      </c>
      <c r="H22" s="23"/>
      <c r="I22" s="96"/>
    </row>
    <row r="23" spans="1:10" hidden="1" x14ac:dyDescent="0.2">
      <c r="A23" s="112" t="s">
        <v>24</v>
      </c>
      <c r="B23" s="113" t="s">
        <v>15</v>
      </c>
      <c r="C23" s="21">
        <f>C14</f>
        <v>0</v>
      </c>
      <c r="D23" s="22"/>
      <c r="E23" s="21">
        <f>E14</f>
        <v>0</v>
      </c>
      <c r="F23" s="22"/>
      <c r="G23" s="21">
        <f>G14</f>
        <v>0</v>
      </c>
      <c r="H23" s="23"/>
      <c r="I23" s="96"/>
    </row>
    <row r="24" spans="1:10" hidden="1" x14ac:dyDescent="0.2">
      <c r="A24" s="112" t="s">
        <v>25</v>
      </c>
      <c r="B24" s="113"/>
      <c r="C24" s="24" t="b">
        <f>IF(C15="ja",TRUE,FALSE)</f>
        <v>0</v>
      </c>
      <c r="D24" s="22"/>
      <c r="E24" s="24" t="b">
        <f>IF(E15="ja",TRUE,FALSE)</f>
        <v>0</v>
      </c>
      <c r="F24" s="22"/>
      <c r="G24" s="24" t="b">
        <f>IF(G15="ja",TRUE,FALSE)</f>
        <v>0</v>
      </c>
      <c r="H24" s="23"/>
      <c r="I24" s="96"/>
    </row>
    <row r="25" spans="1:10" hidden="1" x14ac:dyDescent="0.2">
      <c r="A25" s="112" t="s">
        <v>26</v>
      </c>
      <c r="B25" s="113"/>
      <c r="C25" s="24" t="b">
        <v>0</v>
      </c>
      <c r="D25" s="22"/>
      <c r="E25" s="24" t="b">
        <v>1</v>
      </c>
      <c r="F25" s="22"/>
      <c r="G25" s="24" t="b">
        <v>0</v>
      </c>
      <c r="H25" s="23"/>
      <c r="I25" s="96" t="s">
        <v>27</v>
      </c>
    </row>
    <row r="26" spans="1:10" hidden="1" x14ac:dyDescent="0.2">
      <c r="A26" s="112" t="s">
        <v>28</v>
      </c>
      <c r="B26" s="113"/>
      <c r="C26" s="24" t="b">
        <v>0</v>
      </c>
      <c r="D26" s="22"/>
      <c r="E26" s="24" t="b">
        <v>0</v>
      </c>
      <c r="F26" s="22"/>
      <c r="G26" s="24" t="b">
        <v>1</v>
      </c>
      <c r="H26" s="23"/>
      <c r="I26" s="96" t="s">
        <v>29</v>
      </c>
    </row>
    <row r="27" spans="1:10" hidden="1" x14ac:dyDescent="0.2">
      <c r="A27" s="108"/>
      <c r="B27" s="13"/>
      <c r="C27" s="25"/>
      <c r="D27" s="26"/>
      <c r="E27" s="25"/>
      <c r="F27" s="26"/>
      <c r="G27" s="25"/>
      <c r="H27" s="27"/>
      <c r="I27" s="96"/>
    </row>
    <row r="28" spans="1:10" hidden="1" x14ac:dyDescent="0.2">
      <c r="A28" s="108"/>
      <c r="B28" s="13"/>
      <c r="C28" s="25"/>
      <c r="D28" s="26"/>
      <c r="E28" s="25"/>
      <c r="F28" s="26"/>
      <c r="G28" s="25"/>
      <c r="H28" s="27"/>
      <c r="I28" s="96"/>
    </row>
    <row r="29" spans="1:10" hidden="1" x14ac:dyDescent="0.2">
      <c r="A29" s="108"/>
      <c r="B29" s="13"/>
      <c r="C29" s="28"/>
      <c r="D29" s="29"/>
      <c r="E29" s="28"/>
      <c r="F29" s="29"/>
      <c r="G29" s="28"/>
      <c r="H29" s="27"/>
      <c r="I29" s="96"/>
    </row>
    <row r="30" spans="1:10" hidden="1" x14ac:dyDescent="0.2">
      <c r="A30" s="111" t="s">
        <v>30</v>
      </c>
      <c r="B30" s="13"/>
      <c r="C30" s="30"/>
      <c r="D30" s="31"/>
      <c r="E30" s="30"/>
      <c r="F30" s="31"/>
      <c r="G30" s="30"/>
      <c r="H30" s="32"/>
      <c r="I30" s="96"/>
    </row>
    <row r="31" spans="1:10" hidden="1" x14ac:dyDescent="0.2">
      <c r="A31" s="108" t="s">
        <v>31</v>
      </c>
      <c r="B31" s="113" t="s">
        <v>15</v>
      </c>
      <c r="C31" s="33">
        <v>15</v>
      </c>
      <c r="D31" s="31"/>
      <c r="E31" s="33">
        <v>15</v>
      </c>
      <c r="F31" s="31"/>
      <c r="G31" s="33">
        <v>15</v>
      </c>
      <c r="H31" s="31"/>
      <c r="I31" s="96"/>
    </row>
    <row r="32" spans="1:10" hidden="1" x14ac:dyDescent="0.2">
      <c r="A32" s="108" t="s">
        <v>32</v>
      </c>
      <c r="B32" s="113" t="s">
        <v>15</v>
      </c>
      <c r="C32" s="33">
        <f>IF(C11="unter 18 Monate",160,130)</f>
        <v>130</v>
      </c>
      <c r="D32" s="31"/>
      <c r="E32" s="33">
        <f>IF(E11="unter 18 Monate",160,130)</f>
        <v>130</v>
      </c>
      <c r="F32" s="31"/>
      <c r="G32" s="33">
        <f>IF(G11="unter 18 Monate",160,130)</f>
        <v>130</v>
      </c>
      <c r="H32" s="31"/>
      <c r="I32" s="96"/>
    </row>
    <row r="33" spans="1:9" hidden="1" x14ac:dyDescent="0.2">
      <c r="A33" s="108" t="s">
        <v>33</v>
      </c>
      <c r="B33" s="113" t="s">
        <v>15</v>
      </c>
      <c r="C33" s="33">
        <v>32</v>
      </c>
      <c r="D33" s="31"/>
      <c r="E33" s="33">
        <v>32</v>
      </c>
      <c r="F33" s="31"/>
      <c r="G33" s="33">
        <v>32</v>
      </c>
      <c r="H33" s="31"/>
      <c r="I33" s="96"/>
    </row>
    <row r="34" spans="1:9" hidden="1" x14ac:dyDescent="0.2">
      <c r="A34" s="108"/>
      <c r="B34" s="13"/>
      <c r="C34" s="33"/>
      <c r="D34" s="31"/>
      <c r="E34" s="33"/>
      <c r="F34" s="31"/>
      <c r="G34" s="33"/>
      <c r="H34" s="31"/>
      <c r="I34" s="96"/>
    </row>
    <row r="35" spans="1:9" ht="12.75" hidden="1" customHeight="1" x14ac:dyDescent="0.2">
      <c r="A35" s="111" t="s">
        <v>34</v>
      </c>
      <c r="B35" s="13"/>
      <c r="C35" s="30"/>
      <c r="D35" s="31"/>
      <c r="E35" s="30"/>
      <c r="F35" s="31"/>
      <c r="G35" s="30"/>
      <c r="H35" s="32"/>
      <c r="I35" s="96"/>
    </row>
    <row r="36" spans="1:9" hidden="1" x14ac:dyDescent="0.2">
      <c r="A36" s="115" t="s">
        <v>35</v>
      </c>
      <c r="B36" s="113" t="s">
        <v>15</v>
      </c>
      <c r="C36" s="34">
        <v>48000</v>
      </c>
      <c r="D36" s="35"/>
      <c r="E36" s="34">
        <v>48000</v>
      </c>
      <c r="F36" s="35"/>
      <c r="G36" s="34">
        <v>48000</v>
      </c>
      <c r="H36" s="36"/>
      <c r="I36" s="96"/>
    </row>
    <row r="37" spans="1:9" hidden="1" x14ac:dyDescent="0.2">
      <c r="A37" s="108" t="s">
        <v>36</v>
      </c>
      <c r="B37" s="113" t="s">
        <v>15</v>
      </c>
      <c r="C37" s="34">
        <v>125000</v>
      </c>
      <c r="D37" s="35"/>
      <c r="E37" s="34">
        <v>125000</v>
      </c>
      <c r="F37" s="35"/>
      <c r="G37" s="34">
        <v>125000</v>
      </c>
      <c r="H37" s="36"/>
      <c r="I37" s="96"/>
    </row>
    <row r="38" spans="1:9" hidden="1" x14ac:dyDescent="0.2">
      <c r="A38" s="108"/>
      <c r="B38" s="13"/>
      <c r="C38" s="33"/>
      <c r="D38" s="31"/>
      <c r="E38" s="33"/>
      <c r="F38" s="31"/>
      <c r="G38" s="33"/>
      <c r="H38" s="31"/>
      <c r="I38" s="96"/>
    </row>
    <row r="39" spans="1:9" hidden="1" x14ac:dyDescent="0.2">
      <c r="A39" s="111" t="s">
        <v>37</v>
      </c>
      <c r="B39" s="13"/>
      <c r="C39" s="30"/>
      <c r="D39" s="31"/>
      <c r="E39" s="30"/>
      <c r="F39" s="31"/>
      <c r="G39" s="30"/>
      <c r="H39" s="32"/>
      <c r="I39" s="96"/>
    </row>
    <row r="40" spans="1:9" hidden="1" x14ac:dyDescent="0.2">
      <c r="A40" s="116" t="s">
        <v>38</v>
      </c>
      <c r="B40" s="38"/>
      <c r="C40" s="37">
        <f>IF(C22&lt;=125000,((C31/C32)+((C43*(C22-C36)))),101%)</f>
        <v>-0.43606393606393601</v>
      </c>
      <c r="D40" s="26"/>
      <c r="E40" s="37">
        <f>IF(E22&lt;=125000,((E31/E32)+((E43*(E22-E36)))),101%)</f>
        <v>-0.43606393606393601</v>
      </c>
      <c r="F40" s="26"/>
      <c r="G40" s="37">
        <f>IF(((G31/G32)+((G43*(G22-G36))))&lt;=100%,((G31/G32)+((G43*(G22-G36)))),100%)</f>
        <v>-0.43606393606393601</v>
      </c>
      <c r="H40" s="38"/>
      <c r="I40" s="117" t="s">
        <v>39</v>
      </c>
    </row>
    <row r="41" spans="1:9" hidden="1" x14ac:dyDescent="0.2">
      <c r="A41" s="111" t="s">
        <v>40</v>
      </c>
      <c r="B41" s="113" t="s">
        <v>15</v>
      </c>
      <c r="C41" s="39">
        <f>IF(C$22&lt;=125000,C$40*50%*C$32,0)</f>
        <v>-28.344155844155839</v>
      </c>
      <c r="D41" s="31"/>
      <c r="E41" s="39">
        <f>IF(E$22&lt;=125000,E$40*50%*E$32,0)</f>
        <v>-28.344155844155839</v>
      </c>
      <c r="F41" s="31"/>
      <c r="G41" s="39">
        <f>IF(G$22&lt;=125000,G$40*50%*G$32,0)</f>
        <v>-28.344155844155839</v>
      </c>
      <c r="H41" s="31"/>
      <c r="I41" s="114" t="s">
        <v>41</v>
      </c>
    </row>
    <row r="42" spans="1:9" ht="12.75" hidden="1" customHeight="1" x14ac:dyDescent="0.2">
      <c r="A42" s="111" t="s">
        <v>42</v>
      </c>
      <c r="B42" s="113" t="s">
        <v>15</v>
      </c>
      <c r="C42" s="39">
        <f>IF(C$22&lt;=125000,C$40*70%*C$32,0)</f>
        <v>-39.681818181818173</v>
      </c>
      <c r="D42" s="31"/>
      <c r="E42" s="39">
        <f>IF(E$22&lt;=125000,E$40*70%*E$32,0)</f>
        <v>-39.681818181818173</v>
      </c>
      <c r="F42" s="31"/>
      <c r="G42" s="39">
        <f>IF(G$22&lt;=125000,G$40*70%*G$32,0)</f>
        <v>-39.681818181818173</v>
      </c>
      <c r="H42" s="31"/>
      <c r="I42" s="114" t="s">
        <v>43</v>
      </c>
    </row>
    <row r="43" spans="1:9" hidden="1" x14ac:dyDescent="0.2">
      <c r="A43" s="111" t="s">
        <v>44</v>
      </c>
      <c r="B43" s="12"/>
      <c r="C43" s="40">
        <f>((1-(C31/C32))/(C37-C36))</f>
        <v>1.1488511488511489E-5</v>
      </c>
      <c r="D43" s="31"/>
      <c r="E43" s="40">
        <f>((1-(E31/E32))/(E37-E36))</f>
        <v>1.1488511488511489E-5</v>
      </c>
      <c r="F43" s="31"/>
      <c r="G43" s="40">
        <f>((1-(G31/G32))/(G37-G36))</f>
        <v>1.1488511488511489E-5</v>
      </c>
      <c r="H43" s="41"/>
      <c r="I43" s="118" t="s">
        <v>45</v>
      </c>
    </row>
    <row r="44" spans="1:9" hidden="1" x14ac:dyDescent="0.2">
      <c r="A44" s="111" t="s">
        <v>46</v>
      </c>
      <c r="B44" s="12"/>
      <c r="C44" s="39">
        <v>12.6</v>
      </c>
      <c r="D44" s="31"/>
      <c r="E44" s="39">
        <v>12.6</v>
      </c>
      <c r="F44" s="31"/>
      <c r="G44" s="39">
        <v>10</v>
      </c>
      <c r="H44" s="41"/>
      <c r="I44" s="118"/>
    </row>
    <row r="45" spans="1:9" hidden="1" x14ac:dyDescent="0.2">
      <c r="A45" s="111" t="s">
        <v>47</v>
      </c>
      <c r="B45" s="12"/>
      <c r="C45" s="42">
        <f>MIN(C20:C21)</f>
        <v>0</v>
      </c>
      <c r="D45" s="31"/>
      <c r="E45" s="42">
        <f>MIN(E20:E21)</f>
        <v>0</v>
      </c>
      <c r="F45" s="31"/>
      <c r="G45" s="42">
        <f>MIN(G20:G21)</f>
        <v>0</v>
      </c>
      <c r="H45" s="41"/>
      <c r="I45" s="118"/>
    </row>
    <row r="46" spans="1:9" hidden="1" x14ac:dyDescent="0.2">
      <c r="A46" s="111" t="s">
        <v>48</v>
      </c>
      <c r="B46" s="12"/>
      <c r="C46" s="33">
        <f>C45*5</f>
        <v>0</v>
      </c>
      <c r="D46" s="31"/>
      <c r="E46" s="33">
        <f>E45*5</f>
        <v>0</v>
      </c>
      <c r="F46" s="31"/>
      <c r="G46" s="33">
        <f>G45*5</f>
        <v>0</v>
      </c>
      <c r="H46" s="31"/>
      <c r="I46" s="118"/>
    </row>
    <row r="47" spans="1:9" hidden="1" x14ac:dyDescent="0.2">
      <c r="A47" s="108" t="s">
        <v>49</v>
      </c>
      <c r="B47" s="13"/>
      <c r="C47" s="33">
        <v>4.0999999999999996</v>
      </c>
      <c r="D47" s="31"/>
      <c r="E47" s="33">
        <v>4.0999999999999996</v>
      </c>
      <c r="F47" s="31"/>
      <c r="G47" s="33">
        <v>4.0999999999999996</v>
      </c>
      <c r="H47" s="31"/>
      <c r="I47" s="118"/>
    </row>
    <row r="48" spans="1:9" hidden="1" x14ac:dyDescent="0.2">
      <c r="A48" s="108" t="s">
        <v>50</v>
      </c>
      <c r="B48" s="13"/>
      <c r="C48" s="33">
        <f>C46*C47</f>
        <v>0</v>
      </c>
      <c r="D48" s="31"/>
      <c r="E48" s="33">
        <f>E46*E47</f>
        <v>0</v>
      </c>
      <c r="F48" s="31"/>
      <c r="G48" s="33">
        <f>G46*G47</f>
        <v>0</v>
      </c>
      <c r="H48" s="31"/>
      <c r="I48" s="96"/>
    </row>
    <row r="49" spans="1:9" hidden="1" x14ac:dyDescent="0.2">
      <c r="A49" s="111"/>
      <c r="B49" s="12"/>
      <c r="C49" s="40"/>
      <c r="D49" s="31"/>
      <c r="E49" s="40"/>
      <c r="F49" s="31"/>
      <c r="G49" s="40"/>
      <c r="H49" s="41"/>
      <c r="I49" s="118"/>
    </row>
    <row r="50" spans="1:9" hidden="1" x14ac:dyDescent="0.2">
      <c r="A50" s="111" t="s">
        <v>51</v>
      </c>
      <c r="B50" s="13"/>
      <c r="C50" s="30"/>
      <c r="D50" s="31"/>
      <c r="E50" s="30"/>
      <c r="F50" s="31"/>
      <c r="G50" s="30"/>
      <c r="H50" s="32"/>
      <c r="I50" s="96"/>
    </row>
    <row r="51" spans="1:9" hidden="1" x14ac:dyDescent="0.2">
      <c r="A51" s="111" t="s">
        <v>52</v>
      </c>
      <c r="B51" s="113" t="s">
        <v>15</v>
      </c>
      <c r="C51" s="43">
        <f>IF((C32*(1-C40))&gt;C44,(C32*(1-C40)),IF(C40&lt;=100%,C44,IF(C40&gt;100%,0)))</f>
        <v>186.68831168831167</v>
      </c>
      <c r="D51" s="44"/>
      <c r="E51" s="43">
        <f>IF((E32*(1-E40))&gt;E44,(E32*(1-E40)),IF(E40&lt;=100%,E44,IF(E40&gt;100%,0)))</f>
        <v>186.68831168831167</v>
      </c>
      <c r="F51" s="44"/>
      <c r="G51" s="43">
        <f>IF((G32*(1-G40))&gt;G44,(G32*(1-G40)),IF(G22&lt;=125000,G44,0))</f>
        <v>186.68831168831167</v>
      </c>
      <c r="H51" s="44"/>
      <c r="I51" s="96"/>
    </row>
    <row r="52" spans="1:9" hidden="1" x14ac:dyDescent="0.2">
      <c r="A52" s="111" t="str">
        <f>A25</f>
        <v>Geschwisternbonus 2. Kind</v>
      </c>
      <c r="B52" s="113" t="s">
        <v>15</v>
      </c>
      <c r="C52" s="43">
        <f>IF(C25,C41,0)</f>
        <v>0</v>
      </c>
      <c r="D52" s="44"/>
      <c r="E52" s="43">
        <f>IF(E25,E41,0)</f>
        <v>-28.344155844155839</v>
      </c>
      <c r="F52" s="44"/>
      <c r="G52" s="43">
        <f>IF(G25,G41,0)</f>
        <v>0</v>
      </c>
      <c r="H52" s="44"/>
      <c r="I52" s="119"/>
    </row>
    <row r="53" spans="1:9" hidden="1" x14ac:dyDescent="0.2">
      <c r="A53" s="111" t="str">
        <f>A26</f>
        <v>Geschwisternbonus 3. Kind</v>
      </c>
      <c r="B53" s="113" t="s">
        <v>15</v>
      </c>
      <c r="C53" s="43">
        <f>IF(C26,C42,0)</f>
        <v>0</v>
      </c>
      <c r="D53" s="44"/>
      <c r="E53" s="43">
        <f>IF(E26,E42,0)</f>
        <v>0</v>
      </c>
      <c r="F53" s="44"/>
      <c r="G53" s="43">
        <f>IF(G26,G42,0)</f>
        <v>-39.681818181818173</v>
      </c>
      <c r="H53" s="44"/>
      <c r="I53" s="118"/>
    </row>
    <row r="54" spans="1:9" hidden="1" x14ac:dyDescent="0.2">
      <c r="A54" s="120" t="s">
        <v>53</v>
      </c>
      <c r="B54" s="113" t="s">
        <v>15</v>
      </c>
      <c r="C54" s="43">
        <f>C53+C52+C51</f>
        <v>186.68831168831167</v>
      </c>
      <c r="D54" s="44"/>
      <c r="E54" s="43">
        <f>E53+E52+E51</f>
        <v>158.34415584415584</v>
      </c>
      <c r="F54" s="44"/>
      <c r="G54" s="43">
        <f>G53+G52+G51</f>
        <v>147.00649350649348</v>
      </c>
      <c r="H54" s="44"/>
      <c r="I54" s="96"/>
    </row>
    <row r="55" spans="1:9" hidden="1" x14ac:dyDescent="0.2">
      <c r="A55" s="121" t="s">
        <v>54</v>
      </c>
      <c r="B55" s="113" t="s">
        <v>15</v>
      </c>
      <c r="C55" s="43">
        <f>C54*C48</f>
        <v>0</v>
      </c>
      <c r="D55" s="44"/>
      <c r="E55" s="43">
        <f>E54*E48</f>
        <v>0</v>
      </c>
      <c r="F55" s="44"/>
      <c r="G55" s="43">
        <f>G54*G48</f>
        <v>0</v>
      </c>
      <c r="H55" s="44"/>
      <c r="I55" s="96"/>
    </row>
    <row r="56" spans="1:9" hidden="1" x14ac:dyDescent="0.2">
      <c r="A56" s="111" t="s">
        <v>55</v>
      </c>
      <c r="B56" s="113" t="s">
        <v>15</v>
      </c>
      <c r="C56" s="43">
        <f>C13-C55</f>
        <v>0</v>
      </c>
      <c r="D56" s="44"/>
      <c r="E56" s="43">
        <f>E13-E55</f>
        <v>0</v>
      </c>
      <c r="F56" s="44"/>
      <c r="G56" s="43">
        <f>G13-G55</f>
        <v>0</v>
      </c>
      <c r="H56" s="44"/>
      <c r="I56" s="96"/>
    </row>
    <row r="57" spans="1:9" hidden="1" x14ac:dyDescent="0.2">
      <c r="A57" s="111" t="s">
        <v>56</v>
      </c>
      <c r="B57" s="113" t="s">
        <v>15</v>
      </c>
      <c r="C57" s="43">
        <f>C31*C48</f>
        <v>0</v>
      </c>
      <c r="D57" s="44"/>
      <c r="E57" s="43">
        <f>E31*E48</f>
        <v>0</v>
      </c>
      <c r="F57" s="44"/>
      <c r="G57" s="43">
        <f>G31*G48</f>
        <v>0</v>
      </c>
      <c r="H57" s="44"/>
      <c r="I57" s="122" t="s">
        <v>57</v>
      </c>
    </row>
    <row r="58" spans="1:9" hidden="1" x14ac:dyDescent="0.2">
      <c r="A58" s="111" t="s">
        <v>58</v>
      </c>
      <c r="B58" s="113" t="s">
        <v>15</v>
      </c>
      <c r="C58" s="43">
        <f>IF((C57-C56)&gt;=0,(C57-C56),0)</f>
        <v>0</v>
      </c>
      <c r="D58" s="44"/>
      <c r="E58" s="43">
        <f>IF((E57-E56)&gt;=0,(E57-E56),0)</f>
        <v>0</v>
      </c>
      <c r="F58" s="44"/>
      <c r="G58" s="43">
        <f>IF((G57-G56)&gt;=0,(G57-G56),0)</f>
        <v>0</v>
      </c>
      <c r="H58" s="44"/>
      <c r="I58" s="96"/>
    </row>
    <row r="59" spans="1:9" hidden="1" x14ac:dyDescent="0.2">
      <c r="A59" s="121" t="s">
        <v>59</v>
      </c>
      <c r="B59" s="113" t="s">
        <v>15</v>
      </c>
      <c r="C59" s="43">
        <f>C55-C58</f>
        <v>0</v>
      </c>
      <c r="D59" s="44"/>
      <c r="E59" s="43">
        <f>E55-E58</f>
        <v>0</v>
      </c>
      <c r="F59" s="44"/>
      <c r="G59" s="43">
        <f>G55-G58</f>
        <v>0</v>
      </c>
      <c r="H59" s="44"/>
      <c r="I59" s="96"/>
    </row>
    <row r="60" spans="1:9" hidden="1" x14ac:dyDescent="0.2">
      <c r="A60" s="111" t="s">
        <v>60</v>
      </c>
      <c r="B60" s="113" t="s">
        <v>15</v>
      </c>
      <c r="C60" s="43">
        <f>C23</f>
        <v>0</v>
      </c>
      <c r="D60" s="44"/>
      <c r="E60" s="43">
        <f>E23</f>
        <v>0</v>
      </c>
      <c r="F60" s="44"/>
      <c r="G60" s="43">
        <f>G23</f>
        <v>0</v>
      </c>
      <c r="H60" s="44"/>
      <c r="I60" s="96"/>
    </row>
    <row r="61" spans="1:9" hidden="1" x14ac:dyDescent="0.2">
      <c r="A61" s="112" t="s">
        <v>61</v>
      </c>
      <c r="B61" s="113" t="s">
        <v>15</v>
      </c>
      <c r="C61" s="43">
        <f>IF(C24,C33,0)</f>
        <v>0</v>
      </c>
      <c r="D61" s="44"/>
      <c r="E61" s="43">
        <f>IF(E24,E33,0)</f>
        <v>0</v>
      </c>
      <c r="F61" s="44"/>
      <c r="G61" s="43">
        <f>IF(G24,G33,0)</f>
        <v>0</v>
      </c>
      <c r="H61" s="44"/>
      <c r="I61" s="96"/>
    </row>
    <row r="62" spans="1:9" hidden="1" x14ac:dyDescent="0.2">
      <c r="A62" s="111" t="s">
        <v>62</v>
      </c>
      <c r="B62" s="113" t="s">
        <v>15</v>
      </c>
      <c r="C62" s="43">
        <f>(C60+C61)*C48</f>
        <v>0</v>
      </c>
      <c r="D62" s="44"/>
      <c r="E62" s="43">
        <f>(E60+E61)*E48</f>
        <v>0</v>
      </c>
      <c r="F62" s="44"/>
      <c r="G62" s="43">
        <f>(G60+G61)*G48</f>
        <v>0</v>
      </c>
      <c r="H62" s="44"/>
      <c r="I62" s="96"/>
    </row>
    <row r="63" spans="1:9" hidden="1" x14ac:dyDescent="0.2">
      <c r="A63" s="111" t="s">
        <v>71</v>
      </c>
      <c r="B63" s="113" t="s">
        <v>15</v>
      </c>
      <c r="C63" s="43">
        <f>IF((C62+C59)&gt;(C48*(C32-C31)),(C48*(C32-C31)),(C62+C59))</f>
        <v>0</v>
      </c>
      <c r="D63" s="43"/>
      <c r="E63" s="43">
        <f>IF((E62+E59)&gt;(E48*(E32-E31)),(E48*(E32-E31)),(E62+E59))</f>
        <v>0</v>
      </c>
      <c r="F63" s="43"/>
      <c r="G63" s="43">
        <f>IF((G62+G59)&gt;(G48*(G32-G31)),(G48*(G32-G31)),(G62+G59))</f>
        <v>0</v>
      </c>
      <c r="H63" s="44"/>
      <c r="I63" s="96"/>
    </row>
    <row r="64" spans="1:9" hidden="1" x14ac:dyDescent="0.2">
      <c r="A64" s="108"/>
      <c r="B64" s="13"/>
      <c r="C64" s="13"/>
      <c r="D64" s="13"/>
      <c r="E64" s="13"/>
      <c r="F64" s="13"/>
      <c r="G64" s="13"/>
      <c r="H64" s="13"/>
      <c r="I64" s="96"/>
    </row>
    <row r="65" spans="1:12" hidden="1" x14ac:dyDescent="0.2">
      <c r="A65" s="108" t="s">
        <v>63</v>
      </c>
      <c r="B65" s="13"/>
      <c r="C65" s="13"/>
      <c r="D65" s="13"/>
      <c r="E65" s="13"/>
      <c r="F65" s="13"/>
      <c r="G65" s="13"/>
      <c r="H65" s="13"/>
      <c r="I65" s="96"/>
    </row>
    <row r="66" spans="1:12" hidden="1" x14ac:dyDescent="0.2">
      <c r="A66" s="108" t="s">
        <v>64</v>
      </c>
      <c r="B66" s="13"/>
      <c r="C66" s="13"/>
      <c r="D66" s="13"/>
      <c r="E66" s="13"/>
      <c r="F66" s="13"/>
      <c r="G66" s="13"/>
      <c r="H66" s="13"/>
      <c r="I66" s="96"/>
    </row>
    <row r="67" spans="1:12" hidden="1" x14ac:dyDescent="0.2">
      <c r="A67" s="108"/>
      <c r="B67" s="13"/>
      <c r="C67" s="13"/>
      <c r="D67" s="13"/>
      <c r="E67" s="13"/>
      <c r="F67" s="13"/>
      <c r="G67" s="13"/>
      <c r="H67" s="13"/>
      <c r="I67" s="96"/>
    </row>
    <row r="68" spans="1:12" hidden="1" x14ac:dyDescent="0.2">
      <c r="A68" s="108" t="s">
        <v>10</v>
      </c>
      <c r="B68" s="13"/>
      <c r="C68" s="13"/>
      <c r="D68" s="13"/>
      <c r="E68" s="13"/>
      <c r="F68" s="13"/>
      <c r="G68" s="13"/>
      <c r="H68" s="13"/>
      <c r="I68" s="96"/>
    </row>
    <row r="69" spans="1:12" hidden="1" x14ac:dyDescent="0.2">
      <c r="A69" s="108" t="s">
        <v>11</v>
      </c>
      <c r="B69" s="13"/>
      <c r="C69" s="13"/>
      <c r="D69" s="13"/>
      <c r="E69" s="13"/>
      <c r="F69" s="13"/>
      <c r="G69" s="13"/>
      <c r="H69" s="13"/>
      <c r="I69" s="96"/>
    </row>
    <row r="70" spans="1:12" hidden="1" x14ac:dyDescent="0.2">
      <c r="A70" s="108"/>
      <c r="B70" s="13"/>
      <c r="C70" s="13"/>
      <c r="D70" s="13"/>
      <c r="E70" s="13"/>
      <c r="F70" s="13"/>
      <c r="G70" s="13"/>
      <c r="H70" s="13"/>
      <c r="I70" s="96"/>
    </row>
    <row r="71" spans="1:12" hidden="1" x14ac:dyDescent="0.2">
      <c r="A71" s="108"/>
      <c r="B71" s="13"/>
      <c r="C71" s="13"/>
      <c r="D71" s="13"/>
      <c r="E71" s="13"/>
      <c r="F71" s="13"/>
      <c r="G71" s="13"/>
      <c r="H71" s="13"/>
      <c r="I71" s="96"/>
    </row>
    <row r="72" spans="1:12" hidden="1" x14ac:dyDescent="0.2">
      <c r="A72" s="108"/>
      <c r="B72" s="13"/>
      <c r="C72" s="13"/>
      <c r="D72" s="13"/>
      <c r="E72" s="13"/>
      <c r="F72" s="13"/>
      <c r="G72" s="13"/>
      <c r="H72" s="13"/>
      <c r="I72" s="96"/>
    </row>
    <row r="73" spans="1:12" hidden="1" x14ac:dyDescent="0.2">
      <c r="A73" s="108"/>
      <c r="B73" s="13"/>
      <c r="C73" s="13"/>
      <c r="D73" s="13"/>
      <c r="E73" s="13"/>
      <c r="F73" s="13"/>
      <c r="G73" s="13"/>
      <c r="H73" s="13"/>
      <c r="I73" s="96"/>
    </row>
    <row r="74" spans="1:12" ht="7.5" customHeight="1" thickBot="1" x14ac:dyDescent="0.25">
      <c r="A74" s="123"/>
      <c r="B74" s="124"/>
      <c r="C74" s="124"/>
      <c r="D74" s="124"/>
      <c r="E74" s="124"/>
      <c r="F74" s="124"/>
      <c r="G74" s="124"/>
      <c r="H74" s="124"/>
      <c r="I74" s="125"/>
    </row>
    <row r="75" spans="1:12" ht="7.5" customHeight="1" thickBot="1" x14ac:dyDescent="0.25">
      <c r="A75" s="13"/>
      <c r="B75" s="13"/>
      <c r="C75" s="13"/>
      <c r="D75" s="13"/>
      <c r="E75" s="13"/>
      <c r="F75" s="13"/>
      <c r="G75" s="13"/>
      <c r="H75" s="13"/>
      <c r="I75" s="13"/>
    </row>
    <row r="76" spans="1:12" s="6" customFormat="1" ht="25.5" customHeight="1" x14ac:dyDescent="0.2">
      <c r="A76" s="91" t="s">
        <v>70</v>
      </c>
      <c r="B76" s="92"/>
      <c r="C76" s="93"/>
      <c r="D76" s="93"/>
      <c r="E76" s="93"/>
      <c r="F76" s="93"/>
      <c r="G76" s="93"/>
      <c r="H76" s="93"/>
      <c r="I76" s="94"/>
    </row>
    <row r="77" spans="1:12" s="6" customFormat="1" ht="13.5" customHeight="1" x14ac:dyDescent="0.2">
      <c r="A77" s="104"/>
      <c r="B77" s="10"/>
      <c r="C77" s="10"/>
      <c r="D77" s="10"/>
      <c r="E77" s="10"/>
      <c r="F77" s="4"/>
      <c r="G77" s="4"/>
      <c r="H77" s="4"/>
      <c r="I77" s="126"/>
    </row>
    <row r="78" spans="1:12" s="6" customFormat="1" x14ac:dyDescent="0.2">
      <c r="A78" s="127"/>
      <c r="B78" s="46"/>
      <c r="C78" s="140" t="s">
        <v>0</v>
      </c>
      <c r="D78" s="141"/>
      <c r="E78" s="140" t="s">
        <v>66</v>
      </c>
      <c r="F78" s="141"/>
      <c r="G78" s="5"/>
      <c r="H78" s="5"/>
      <c r="I78" s="126"/>
      <c r="L78" s="47"/>
    </row>
    <row r="79" spans="1:12" s="6" customFormat="1" ht="20.25" customHeight="1" x14ac:dyDescent="0.2">
      <c r="A79" s="99" t="s">
        <v>74</v>
      </c>
      <c r="B79" s="8"/>
      <c r="C79" s="142"/>
      <c r="D79" s="143"/>
      <c r="E79" s="142"/>
      <c r="F79" s="143"/>
      <c r="G79" s="150" t="s">
        <v>73</v>
      </c>
      <c r="H79" s="151"/>
      <c r="I79" s="152"/>
      <c r="L79" s="48"/>
    </row>
    <row r="80" spans="1:12" s="6" customFormat="1" ht="20.25" customHeight="1" x14ac:dyDescent="0.2">
      <c r="A80" s="99" t="s">
        <v>75</v>
      </c>
      <c r="B80" s="8"/>
      <c r="C80" s="142"/>
      <c r="D80" s="143"/>
      <c r="E80" s="142"/>
      <c r="F80" s="143"/>
      <c r="G80" s="150"/>
      <c r="H80" s="151"/>
      <c r="I80" s="152"/>
    </row>
    <row r="81" spans="1:9" s="6" customFormat="1" ht="20.25" hidden="1" customHeight="1" x14ac:dyDescent="0.2">
      <c r="A81" s="99" t="s">
        <v>1</v>
      </c>
      <c r="B81" s="8"/>
      <c r="C81" s="142">
        <v>0</v>
      </c>
      <c r="D81" s="143"/>
      <c r="E81" s="142">
        <v>0</v>
      </c>
      <c r="F81" s="143"/>
      <c r="G81" s="150"/>
      <c r="H81" s="151"/>
      <c r="I81" s="152"/>
    </row>
    <row r="82" spans="1:9" s="6" customFormat="1" ht="20.25" customHeight="1" x14ac:dyDescent="0.2">
      <c r="A82" s="101" t="s">
        <v>2</v>
      </c>
      <c r="B82" s="128"/>
      <c r="C82" s="144">
        <v>0</v>
      </c>
      <c r="D82" s="145"/>
      <c r="E82" s="153">
        <v>0</v>
      </c>
      <c r="F82" s="154"/>
      <c r="G82" s="137" t="s">
        <v>67</v>
      </c>
      <c r="H82" s="138"/>
      <c r="I82" s="155"/>
    </row>
    <row r="83" spans="1:9" s="4" customFormat="1" ht="8.25" customHeight="1" x14ac:dyDescent="0.2">
      <c r="A83" s="97"/>
      <c r="C83" s="49"/>
      <c r="D83" s="49"/>
      <c r="E83" s="49"/>
      <c r="F83" s="49"/>
      <c r="G83" s="50"/>
      <c r="H83" s="50"/>
      <c r="I83" s="126"/>
    </row>
    <row r="84" spans="1:9" s="6" customFormat="1" ht="20.25" customHeight="1" x14ac:dyDescent="0.2">
      <c r="A84" s="104"/>
      <c r="B84" s="10"/>
      <c r="C84" s="146" t="s">
        <v>4</v>
      </c>
      <c r="D84" s="147"/>
      <c r="E84" s="146" t="s">
        <v>5</v>
      </c>
      <c r="F84" s="147"/>
      <c r="G84" s="146" t="s">
        <v>6</v>
      </c>
      <c r="H84" s="147"/>
      <c r="I84" s="105" t="s">
        <v>7</v>
      </c>
    </row>
    <row r="85" spans="1:9" s="6" customFormat="1" ht="20.25" customHeight="1" x14ac:dyDescent="0.2">
      <c r="A85" s="106" t="s">
        <v>8</v>
      </c>
      <c r="B85" s="11"/>
      <c r="C85" s="142"/>
      <c r="D85" s="143"/>
      <c r="E85" s="142"/>
      <c r="F85" s="143"/>
      <c r="G85" s="142"/>
      <c r="H85" s="143"/>
      <c r="I85" s="105"/>
    </row>
    <row r="86" spans="1:9" s="6" customFormat="1" ht="20.25" customHeight="1" x14ac:dyDescent="0.2">
      <c r="A86" s="107" t="s">
        <v>9</v>
      </c>
      <c r="B86" s="11"/>
      <c r="C86" s="142"/>
      <c r="D86" s="143"/>
      <c r="E86" s="142"/>
      <c r="F86" s="143"/>
      <c r="G86" s="142"/>
      <c r="H86" s="143"/>
      <c r="I86" s="105" t="s">
        <v>12</v>
      </c>
    </row>
    <row r="87" spans="1:9" s="6" customFormat="1" ht="20.25" customHeight="1" x14ac:dyDescent="0.2">
      <c r="A87" s="107" t="s">
        <v>13</v>
      </c>
      <c r="B87" s="11"/>
      <c r="C87" s="144">
        <v>0</v>
      </c>
      <c r="D87" s="148"/>
      <c r="E87" s="144">
        <v>0</v>
      </c>
      <c r="F87" s="148"/>
      <c r="G87" s="144">
        <v>0</v>
      </c>
      <c r="H87" s="148"/>
      <c r="I87" s="105" t="s">
        <v>14</v>
      </c>
    </row>
    <row r="88" spans="1:9" s="6" customFormat="1" ht="20.25" customHeight="1" x14ac:dyDescent="0.2">
      <c r="A88" s="106" t="s">
        <v>65</v>
      </c>
      <c r="B88" s="11" t="s">
        <v>15</v>
      </c>
      <c r="C88" s="142">
        <v>0</v>
      </c>
      <c r="D88" s="149"/>
      <c r="E88" s="142">
        <v>0</v>
      </c>
      <c r="F88" s="149"/>
      <c r="G88" s="142">
        <v>0</v>
      </c>
      <c r="H88" s="149"/>
      <c r="I88" s="105" t="s">
        <v>76</v>
      </c>
    </row>
    <row r="89" spans="1:9" s="6" customFormat="1" ht="20.25" customHeight="1" x14ac:dyDescent="0.2">
      <c r="A89" s="106" t="s">
        <v>16</v>
      </c>
      <c r="B89" s="11" t="s">
        <v>15</v>
      </c>
      <c r="C89" s="142">
        <v>0</v>
      </c>
      <c r="D89" s="149"/>
      <c r="E89" s="142">
        <v>0</v>
      </c>
      <c r="F89" s="149"/>
      <c r="G89" s="142">
        <v>0</v>
      </c>
      <c r="H89" s="149"/>
      <c r="I89" s="105" t="s">
        <v>17</v>
      </c>
    </row>
    <row r="90" spans="1:9" s="6" customFormat="1" ht="20.25" hidden="1" customHeight="1" x14ac:dyDescent="0.2">
      <c r="A90" s="106" t="s">
        <v>18</v>
      </c>
      <c r="B90" s="11"/>
      <c r="C90" s="142" t="s">
        <v>64</v>
      </c>
      <c r="D90" s="143"/>
      <c r="E90" s="142" t="s">
        <v>64</v>
      </c>
      <c r="F90" s="143"/>
      <c r="G90" s="142" t="s">
        <v>64</v>
      </c>
      <c r="H90" s="143"/>
      <c r="I90" s="105" t="s">
        <v>17</v>
      </c>
    </row>
    <row r="91" spans="1:9" s="6" customFormat="1" ht="8.25" customHeight="1" x14ac:dyDescent="0.2">
      <c r="A91" s="129"/>
      <c r="B91" s="4"/>
      <c r="C91" s="4"/>
      <c r="D91" s="4"/>
      <c r="E91" s="4"/>
      <c r="F91" s="4"/>
      <c r="G91" s="4"/>
      <c r="H91" s="4"/>
      <c r="I91" s="126"/>
    </row>
    <row r="92" spans="1:9" s="4" customFormat="1" ht="18" customHeight="1" x14ac:dyDescent="0.2">
      <c r="A92" s="109" t="s">
        <v>19</v>
      </c>
      <c r="B92" s="87" t="s">
        <v>15</v>
      </c>
      <c r="C92" s="156" t="b">
        <f>IF(($C$82+$E$82)&gt;=120%,IF(C85&gt;0,IF(C86&gt;0,IF(C87&gt;0,IF(C88&gt;0,C138,0)))))</f>
        <v>0</v>
      </c>
      <c r="D92" s="157"/>
      <c r="E92" s="156" t="b">
        <f>IF(($C$82+$E$82)&gt;=120%,IF(E85&gt;0,IF(E86&gt;0,IF(E87&gt;0,IF(E88&gt;0,E138,0)))))</f>
        <v>0</v>
      </c>
      <c r="F92" s="157"/>
      <c r="G92" s="156" t="b">
        <f>IF(($C$82+$E$82)&gt;=120%,IF(G85&gt;0,IF(G86&gt;0,IF(G87&gt;0,IF(G88&gt;0,G138,0)))))</f>
        <v>0</v>
      </c>
      <c r="H92" s="157"/>
      <c r="I92" s="105"/>
    </row>
    <row r="93" spans="1:9" s="4" customFormat="1" ht="18" customHeight="1" x14ac:dyDescent="0.2">
      <c r="A93" s="99" t="s">
        <v>20</v>
      </c>
      <c r="B93" s="8"/>
      <c r="C93" s="45">
        <f>IF((C123*(C127+C128))&lt;C92,(C123*(C127+C128)),(C92-(C126*C123)))</f>
        <v>0</v>
      </c>
      <c r="D93" s="110"/>
      <c r="E93" s="45">
        <f>IF((E123*(E127+E128))&lt;E92,(E123*(E127+E128)),(E92-(E126*E123)))</f>
        <v>522.94967532467524</v>
      </c>
      <c r="F93" s="110"/>
      <c r="G93" s="45">
        <f>IF((G123*(G127+G128))&lt;G92,(G123*(G127+G128)),(G92-(G126*G123)))</f>
        <v>732.12954545454522</v>
      </c>
      <c r="H93" s="110"/>
      <c r="I93" s="105" t="s">
        <v>21</v>
      </c>
    </row>
    <row r="94" spans="1:9" s="4" customFormat="1" ht="12.75" customHeight="1" thickBot="1" x14ac:dyDescent="0.25">
      <c r="A94" s="130"/>
      <c r="B94" s="131"/>
      <c r="C94" s="132"/>
      <c r="D94" s="132"/>
      <c r="E94" s="132"/>
      <c r="F94" s="132"/>
      <c r="G94" s="133"/>
      <c r="H94" s="133"/>
      <c r="I94" s="134"/>
    </row>
    <row r="95" spans="1:9" s="6" customFormat="1" ht="12.75" hidden="1" customHeight="1" x14ac:dyDescent="0.2">
      <c r="A95" s="51" t="s">
        <v>13</v>
      </c>
      <c r="B95" s="51"/>
      <c r="C95" s="52">
        <f>C87</f>
        <v>0</v>
      </c>
      <c r="D95" s="53"/>
      <c r="E95" s="52">
        <f>E87</f>
        <v>0</v>
      </c>
      <c r="F95" s="53"/>
      <c r="G95" s="52">
        <f>G87</f>
        <v>0</v>
      </c>
      <c r="H95" s="53"/>
      <c r="I95" s="3"/>
    </row>
    <row r="96" spans="1:9" s="6" customFormat="1" ht="12.75" hidden="1" customHeight="1" x14ac:dyDescent="0.2">
      <c r="A96" s="51" t="s">
        <v>22</v>
      </c>
      <c r="B96" s="51"/>
      <c r="C96" s="54">
        <f>($C$82+$E$82)-100%+10%</f>
        <v>-0.9</v>
      </c>
      <c r="D96" s="53"/>
      <c r="E96" s="54">
        <f>($C$82+$E$82)-100%+10%</f>
        <v>-0.9</v>
      </c>
      <c r="F96" s="55"/>
      <c r="G96" s="54">
        <f>($C$82+$E$82)-100%+10%</f>
        <v>-0.9</v>
      </c>
      <c r="H96" s="55"/>
      <c r="I96" s="3"/>
    </row>
    <row r="97" spans="1:9" s="6" customFormat="1" ht="12.75" hidden="1" customHeight="1" x14ac:dyDescent="0.2">
      <c r="A97" s="51" t="s">
        <v>23</v>
      </c>
      <c r="B97" s="51" t="s">
        <v>15</v>
      </c>
      <c r="C97" s="56">
        <f>($C$79+$E$79)+($C$80+$E$80)*10%+($C$81+$E$81)</f>
        <v>0</v>
      </c>
      <c r="D97" s="57"/>
      <c r="E97" s="56">
        <f>($C$79+$E$79)+($C$80+$E$80)*10%+($C$81+$E$81)</f>
        <v>0</v>
      </c>
      <c r="F97" s="57"/>
      <c r="G97" s="56">
        <f>($C$79+$E$79)+($C$80+$E$80)*10%+($C$81+$E$81)</f>
        <v>0</v>
      </c>
      <c r="H97" s="58"/>
    </row>
    <row r="98" spans="1:9" s="6" customFormat="1" ht="12.75" hidden="1" customHeight="1" x14ac:dyDescent="0.2">
      <c r="A98" s="51" t="s">
        <v>24</v>
      </c>
      <c r="B98" s="51" t="s">
        <v>15</v>
      </c>
      <c r="C98" s="56">
        <f>C89</f>
        <v>0</v>
      </c>
      <c r="D98" s="57"/>
      <c r="E98" s="56">
        <f>E89</f>
        <v>0</v>
      </c>
      <c r="F98" s="57"/>
      <c r="G98" s="56">
        <f>G89</f>
        <v>0</v>
      </c>
      <c r="H98" s="58"/>
    </row>
    <row r="99" spans="1:9" s="6" customFormat="1" ht="12.75" hidden="1" customHeight="1" x14ac:dyDescent="0.2">
      <c r="A99" s="51" t="s">
        <v>25</v>
      </c>
      <c r="B99" s="51"/>
      <c r="C99" s="56" t="b">
        <f>IF(C90="ja",TRUE,FALSE)</f>
        <v>0</v>
      </c>
      <c r="D99" s="57"/>
      <c r="E99" s="56" t="b">
        <f>IF(E90="ja",TRUE,FALSE)</f>
        <v>0</v>
      </c>
      <c r="F99" s="57"/>
      <c r="G99" s="56" t="b">
        <f>IF(G90="ja",TRUE,FALSE)</f>
        <v>0</v>
      </c>
      <c r="H99" s="58"/>
    </row>
    <row r="100" spans="1:9" s="6" customFormat="1" ht="12.75" hidden="1" customHeight="1" x14ac:dyDescent="0.2">
      <c r="A100" s="51" t="s">
        <v>26</v>
      </c>
      <c r="B100" s="51"/>
      <c r="C100" s="56" t="b">
        <v>0</v>
      </c>
      <c r="D100" s="57"/>
      <c r="E100" s="56" t="b">
        <v>1</v>
      </c>
      <c r="F100" s="57"/>
      <c r="G100" s="56" t="b">
        <v>0</v>
      </c>
      <c r="H100" s="58"/>
      <c r="I100" s="6" t="s">
        <v>27</v>
      </c>
    </row>
    <row r="101" spans="1:9" s="6" customFormat="1" ht="12.75" hidden="1" customHeight="1" x14ac:dyDescent="0.2">
      <c r="A101" s="51" t="s">
        <v>28</v>
      </c>
      <c r="B101" s="51"/>
      <c r="C101" s="56" t="b">
        <v>0</v>
      </c>
      <c r="D101" s="57"/>
      <c r="E101" s="56" t="b">
        <v>0</v>
      </c>
      <c r="F101" s="57"/>
      <c r="G101" s="56" t="b">
        <v>1</v>
      </c>
      <c r="H101" s="58"/>
      <c r="I101" s="6" t="s">
        <v>29</v>
      </c>
    </row>
    <row r="102" spans="1:9" s="6" customFormat="1" ht="12.75" hidden="1" customHeight="1" x14ac:dyDescent="0.2">
      <c r="C102" s="59"/>
      <c r="D102" s="60"/>
      <c r="E102" s="59"/>
      <c r="F102" s="60"/>
      <c r="G102" s="59"/>
      <c r="H102" s="61"/>
    </row>
    <row r="103" spans="1:9" s="6" customFormat="1" ht="12.75" hidden="1" customHeight="1" x14ac:dyDescent="0.2">
      <c r="C103" s="59"/>
      <c r="D103" s="60"/>
      <c r="E103" s="59"/>
      <c r="F103" s="60"/>
      <c r="G103" s="59"/>
      <c r="H103" s="61"/>
    </row>
    <row r="104" spans="1:9" s="6" customFormat="1" ht="12.75" hidden="1" customHeight="1" x14ac:dyDescent="0.2">
      <c r="C104" s="62"/>
      <c r="D104" s="63"/>
      <c r="E104" s="62"/>
      <c r="F104" s="63"/>
      <c r="G104" s="62"/>
      <c r="H104" s="64"/>
    </row>
    <row r="105" spans="1:9" s="6" customFormat="1" ht="12.75" hidden="1" customHeight="1" x14ac:dyDescent="0.2">
      <c r="A105" s="65" t="s">
        <v>30</v>
      </c>
      <c r="C105" s="66"/>
      <c r="D105" s="67"/>
      <c r="E105" s="66"/>
      <c r="F105" s="67"/>
      <c r="G105" s="66"/>
      <c r="H105" s="68"/>
    </row>
    <row r="106" spans="1:9" s="6" customFormat="1" ht="12.75" hidden="1" customHeight="1" x14ac:dyDescent="0.2">
      <c r="A106" s="6" t="s">
        <v>31</v>
      </c>
      <c r="B106" s="51" t="s">
        <v>15</v>
      </c>
      <c r="C106" s="69">
        <v>15</v>
      </c>
      <c r="D106" s="67"/>
      <c r="E106" s="69">
        <v>15</v>
      </c>
      <c r="F106" s="67"/>
      <c r="G106" s="69">
        <v>15</v>
      </c>
      <c r="H106" s="67"/>
    </row>
    <row r="107" spans="1:9" s="6" customFormat="1" ht="12.75" hidden="1" customHeight="1" x14ac:dyDescent="0.2">
      <c r="A107" s="6" t="s">
        <v>32</v>
      </c>
      <c r="B107" s="51" t="s">
        <v>15</v>
      </c>
      <c r="C107" s="33">
        <f>IF(C86="unter 18 Monate",160,130)</f>
        <v>130</v>
      </c>
      <c r="D107" s="31"/>
      <c r="E107" s="33">
        <f>IF(E86="unter 18 Monate",160,130)</f>
        <v>130</v>
      </c>
      <c r="F107" s="31"/>
      <c r="G107" s="33">
        <f>IF(G86="unter 18 Monate",160,130)</f>
        <v>130</v>
      </c>
      <c r="H107" s="67"/>
    </row>
    <row r="108" spans="1:9" s="6" customFormat="1" ht="12.75" hidden="1" customHeight="1" x14ac:dyDescent="0.2">
      <c r="A108" s="6" t="s">
        <v>33</v>
      </c>
      <c r="B108" s="51" t="s">
        <v>15</v>
      </c>
      <c r="C108" s="69">
        <v>32</v>
      </c>
      <c r="D108" s="67"/>
      <c r="E108" s="69">
        <v>32</v>
      </c>
      <c r="F108" s="67"/>
      <c r="G108" s="69">
        <v>32</v>
      </c>
      <c r="H108" s="67"/>
    </row>
    <row r="109" spans="1:9" s="6" customFormat="1" ht="12.75" hidden="1" customHeight="1" x14ac:dyDescent="0.2">
      <c r="C109" s="69"/>
      <c r="D109" s="67"/>
      <c r="E109" s="69"/>
      <c r="F109" s="67"/>
      <c r="G109" s="69"/>
      <c r="H109" s="67"/>
    </row>
    <row r="110" spans="1:9" s="6" customFormat="1" ht="12.75" hidden="1" customHeight="1" x14ac:dyDescent="0.2">
      <c r="A110" s="65" t="s">
        <v>34</v>
      </c>
      <c r="C110" s="66"/>
      <c r="D110" s="67"/>
      <c r="E110" s="66"/>
      <c r="F110" s="67"/>
      <c r="G110" s="66"/>
      <c r="H110" s="68"/>
    </row>
    <row r="111" spans="1:9" s="6" customFormat="1" ht="12.75" hidden="1" customHeight="1" x14ac:dyDescent="0.2">
      <c r="A111" s="70" t="s">
        <v>35</v>
      </c>
      <c r="B111" s="51" t="s">
        <v>15</v>
      </c>
      <c r="C111" s="71">
        <v>48000</v>
      </c>
      <c r="D111" s="72"/>
      <c r="E111" s="71">
        <v>48000</v>
      </c>
      <c r="F111" s="72"/>
      <c r="G111" s="71">
        <v>48000</v>
      </c>
      <c r="H111" s="73"/>
    </row>
    <row r="112" spans="1:9" s="6" customFormat="1" ht="12.75" hidden="1" customHeight="1" x14ac:dyDescent="0.2">
      <c r="A112" s="6" t="s">
        <v>36</v>
      </c>
      <c r="B112" s="51" t="s">
        <v>15</v>
      </c>
      <c r="C112" s="71">
        <v>125000</v>
      </c>
      <c r="D112" s="72"/>
      <c r="E112" s="71">
        <v>125000</v>
      </c>
      <c r="F112" s="72"/>
      <c r="G112" s="71">
        <v>125000</v>
      </c>
      <c r="H112" s="73"/>
    </row>
    <row r="113" spans="1:9" s="6" customFormat="1" ht="12.75" hidden="1" customHeight="1" x14ac:dyDescent="0.2">
      <c r="C113" s="69"/>
      <c r="D113" s="67"/>
      <c r="E113" s="69"/>
      <c r="F113" s="67"/>
      <c r="G113" s="69"/>
      <c r="H113" s="67"/>
    </row>
    <row r="114" spans="1:9" s="6" customFormat="1" ht="12.75" hidden="1" customHeight="1" x14ac:dyDescent="0.2">
      <c r="A114" s="65" t="s">
        <v>37</v>
      </c>
      <c r="C114" s="66"/>
      <c r="D114" s="67"/>
      <c r="E114" s="66"/>
      <c r="F114" s="67"/>
      <c r="G114" s="66"/>
      <c r="H114" s="68"/>
    </row>
    <row r="115" spans="1:9" s="6" customFormat="1" ht="12.75" hidden="1" customHeight="1" x14ac:dyDescent="0.2">
      <c r="A115" s="74" t="s">
        <v>38</v>
      </c>
      <c r="B115" s="74"/>
      <c r="C115" s="75">
        <f>IF(C97&lt;=125000,((C106/C107)+((C118*(C97-C111)))),101%)</f>
        <v>-0.43606393606393601</v>
      </c>
      <c r="D115" s="60"/>
      <c r="E115" s="75">
        <f>IF(E97&lt;=125000,((E106/E107)+((E118*(E97-E111)))),101%)</f>
        <v>-0.43606393606393601</v>
      </c>
      <c r="F115" s="60"/>
      <c r="G115" s="75">
        <f>IF(((G106/G107)+((G118*(G97-G111))))&lt;=100%,((G106/G107)+((G118*(G97-G111)))),100%)</f>
        <v>-0.43606393606393601</v>
      </c>
      <c r="H115" s="60"/>
      <c r="I115" s="76" t="s">
        <v>39</v>
      </c>
    </row>
    <row r="116" spans="1:9" s="6" customFormat="1" ht="12.75" hidden="1" customHeight="1" x14ac:dyDescent="0.2">
      <c r="A116" s="65" t="s">
        <v>40</v>
      </c>
      <c r="B116" s="51" t="s">
        <v>15</v>
      </c>
      <c r="C116" s="77">
        <f>IF(C$97&lt;=125000,C$115*50%*C$107,0)</f>
        <v>-28.344155844155839</v>
      </c>
      <c r="D116" s="67"/>
      <c r="E116" s="77">
        <f>IF(E$97&lt;=125000,E$115*50%*E$107,0)</f>
        <v>-28.344155844155839</v>
      </c>
      <c r="F116" s="67"/>
      <c r="G116" s="77">
        <f>IF(G$97&lt;=125000,G$115*50%*G$107,0)</f>
        <v>-28.344155844155839</v>
      </c>
      <c r="H116" s="67"/>
      <c r="I116" s="65" t="s">
        <v>41</v>
      </c>
    </row>
    <row r="117" spans="1:9" s="6" customFormat="1" ht="12.75" hidden="1" customHeight="1" x14ac:dyDescent="0.2">
      <c r="A117" s="65" t="s">
        <v>42</v>
      </c>
      <c r="B117" s="51" t="s">
        <v>15</v>
      </c>
      <c r="C117" s="77">
        <f>IF(C$97&lt;=125000,C$115*70%*C$107,0)</f>
        <v>-39.681818181818173</v>
      </c>
      <c r="D117" s="67"/>
      <c r="E117" s="77">
        <f>IF(E$97&lt;=125000,E$115*70%*E$107,0)</f>
        <v>-39.681818181818173</v>
      </c>
      <c r="F117" s="67"/>
      <c r="G117" s="77">
        <f>IF(G$97&lt;=125000,G$115*70%*G$107,0)</f>
        <v>-39.681818181818173</v>
      </c>
      <c r="H117" s="67"/>
      <c r="I117" s="65" t="s">
        <v>43</v>
      </c>
    </row>
    <row r="118" spans="1:9" s="6" customFormat="1" ht="12.75" hidden="1" customHeight="1" x14ac:dyDescent="0.2">
      <c r="A118" s="65" t="s">
        <v>44</v>
      </c>
      <c r="B118" s="65"/>
      <c r="C118" s="78">
        <f>((1-(C106/C107))/(C112-C111))</f>
        <v>1.1488511488511489E-5</v>
      </c>
      <c r="D118" s="67"/>
      <c r="E118" s="78">
        <f>((1-(E106/E107))/(E112-E111))</f>
        <v>1.1488511488511489E-5</v>
      </c>
      <c r="F118" s="67"/>
      <c r="G118" s="78">
        <f>((1-(G106/G107))/(G112-G111))</f>
        <v>1.1488511488511489E-5</v>
      </c>
      <c r="H118" s="79"/>
      <c r="I118" s="80" t="s">
        <v>45</v>
      </c>
    </row>
    <row r="119" spans="1:9" s="6" customFormat="1" ht="12.75" hidden="1" customHeight="1" x14ac:dyDescent="0.2">
      <c r="A119" s="65" t="s">
        <v>46</v>
      </c>
      <c r="B119" s="65"/>
      <c r="C119" s="77">
        <v>12.6</v>
      </c>
      <c r="D119" s="67"/>
      <c r="E119" s="77">
        <v>12.6</v>
      </c>
      <c r="F119" s="67"/>
      <c r="G119" s="77">
        <v>10</v>
      </c>
      <c r="H119" s="79"/>
      <c r="I119" s="80"/>
    </row>
    <row r="120" spans="1:9" s="6" customFormat="1" ht="12.75" hidden="1" customHeight="1" x14ac:dyDescent="0.2">
      <c r="A120" s="65" t="s">
        <v>47</v>
      </c>
      <c r="B120" s="65"/>
      <c r="C120" s="81">
        <f>MIN(C95:C96)</f>
        <v>-0.9</v>
      </c>
      <c r="D120" s="67"/>
      <c r="E120" s="81">
        <f>MIN(E95:E96)</f>
        <v>-0.9</v>
      </c>
      <c r="F120" s="67"/>
      <c r="G120" s="81">
        <f>MIN(G95:G96)</f>
        <v>-0.9</v>
      </c>
      <c r="H120" s="79"/>
      <c r="I120" s="80"/>
    </row>
    <row r="121" spans="1:9" s="6" customFormat="1" ht="12.75" hidden="1" customHeight="1" x14ac:dyDescent="0.2">
      <c r="A121" s="65" t="s">
        <v>48</v>
      </c>
      <c r="B121" s="65"/>
      <c r="C121" s="69">
        <f>C120*5</f>
        <v>-4.5</v>
      </c>
      <c r="D121" s="67"/>
      <c r="E121" s="69">
        <f>E120*5</f>
        <v>-4.5</v>
      </c>
      <c r="F121" s="67"/>
      <c r="G121" s="69">
        <f>G120*5</f>
        <v>-4.5</v>
      </c>
      <c r="H121" s="67"/>
      <c r="I121" s="80"/>
    </row>
    <row r="122" spans="1:9" s="6" customFormat="1" ht="12.75" hidden="1" customHeight="1" x14ac:dyDescent="0.2">
      <c r="A122" s="6" t="s">
        <v>49</v>
      </c>
      <c r="C122" s="69">
        <v>4.0999999999999996</v>
      </c>
      <c r="D122" s="67"/>
      <c r="E122" s="69">
        <v>4.0999999999999996</v>
      </c>
      <c r="F122" s="67"/>
      <c r="G122" s="69">
        <v>4.0999999999999996</v>
      </c>
      <c r="H122" s="67"/>
      <c r="I122" s="80"/>
    </row>
    <row r="123" spans="1:9" s="6" customFormat="1" ht="12.75" hidden="1" customHeight="1" x14ac:dyDescent="0.2">
      <c r="A123" s="6" t="s">
        <v>50</v>
      </c>
      <c r="C123" s="69">
        <f>C121*C122</f>
        <v>-18.45</v>
      </c>
      <c r="D123" s="67"/>
      <c r="E123" s="69">
        <f>E121*E122</f>
        <v>-18.45</v>
      </c>
      <c r="F123" s="67"/>
      <c r="G123" s="69">
        <f>G121*G122</f>
        <v>-18.45</v>
      </c>
      <c r="H123" s="67"/>
    </row>
    <row r="124" spans="1:9" s="6" customFormat="1" ht="12.75" hidden="1" customHeight="1" x14ac:dyDescent="0.2">
      <c r="A124" s="65"/>
      <c r="B124" s="65"/>
      <c r="C124" s="78"/>
      <c r="D124" s="67"/>
      <c r="E124" s="78"/>
      <c r="F124" s="67"/>
      <c r="G124" s="78"/>
      <c r="H124" s="79"/>
      <c r="I124" s="80"/>
    </row>
    <row r="125" spans="1:9" s="6" customFormat="1" ht="12.75" hidden="1" customHeight="1" x14ac:dyDescent="0.2">
      <c r="A125" s="65" t="s">
        <v>51</v>
      </c>
      <c r="C125" s="66"/>
      <c r="D125" s="67"/>
      <c r="E125" s="66"/>
      <c r="F125" s="67"/>
      <c r="G125" s="66"/>
      <c r="H125" s="68"/>
    </row>
    <row r="126" spans="1:9" s="6" customFormat="1" ht="12.75" hidden="1" customHeight="1" x14ac:dyDescent="0.2">
      <c r="A126" s="65" t="s">
        <v>52</v>
      </c>
      <c r="B126" s="51" t="s">
        <v>15</v>
      </c>
      <c r="C126" s="82">
        <f>IF((C107*(1-C115))&gt;C119,(C107*(1-C115)),IF(C115&lt;=100%,C119,IF(C115&gt;100%,0)))</f>
        <v>186.68831168831167</v>
      </c>
      <c r="D126" s="83"/>
      <c r="E126" s="82">
        <f>IF((E107*(1-E115))&gt;E119,(E107*(1-E115)),IF(E115&lt;=100%,E119,IF(E115&gt;100%,0)))</f>
        <v>186.68831168831167</v>
      </c>
      <c r="F126" s="83"/>
      <c r="G126" s="82">
        <f>IF((G107*(1-G115))&gt;G119,(G107*(1-G115)),IF(G97&lt;=125000,G119,0))</f>
        <v>186.68831168831167</v>
      </c>
      <c r="H126" s="83"/>
    </row>
    <row r="127" spans="1:9" s="6" customFormat="1" ht="12.75" hidden="1" customHeight="1" x14ac:dyDescent="0.2">
      <c r="A127" s="65" t="str">
        <f>A100</f>
        <v>Geschwisternbonus 2. Kind</v>
      </c>
      <c r="B127" s="51" t="s">
        <v>15</v>
      </c>
      <c r="C127" s="82">
        <f>IF(C100,C116,0)</f>
        <v>0</v>
      </c>
      <c r="D127" s="83"/>
      <c r="E127" s="82">
        <f>IF(E100,E116,0)</f>
        <v>-28.344155844155839</v>
      </c>
      <c r="F127" s="83"/>
      <c r="G127" s="82">
        <f>IF(G100,G116,0)</f>
        <v>0</v>
      </c>
      <c r="H127" s="83"/>
      <c r="I127" s="84"/>
    </row>
    <row r="128" spans="1:9" s="6" customFormat="1" ht="12.75" hidden="1" customHeight="1" x14ac:dyDescent="0.2">
      <c r="A128" s="65" t="str">
        <f>A101</f>
        <v>Geschwisternbonus 3. Kind</v>
      </c>
      <c r="B128" s="51" t="s">
        <v>15</v>
      </c>
      <c r="C128" s="82">
        <f>IF(C101,C117,0)</f>
        <v>0</v>
      </c>
      <c r="D128" s="83"/>
      <c r="E128" s="82">
        <f>IF(E101,E117,0)</f>
        <v>0</v>
      </c>
      <c r="F128" s="83"/>
      <c r="G128" s="82">
        <f>IF(G101,G117,0)</f>
        <v>-39.681818181818173</v>
      </c>
      <c r="H128" s="83"/>
      <c r="I128" s="80"/>
    </row>
    <row r="129" spans="1:9" s="6" customFormat="1" ht="12.75" hidden="1" customHeight="1" x14ac:dyDescent="0.2">
      <c r="A129" s="85" t="s">
        <v>53</v>
      </c>
      <c r="B129" s="51" t="s">
        <v>15</v>
      </c>
      <c r="C129" s="82">
        <f>C128+C127+C126</f>
        <v>186.68831168831167</v>
      </c>
      <c r="D129" s="83"/>
      <c r="E129" s="82">
        <f>E128+E127+E126</f>
        <v>158.34415584415584</v>
      </c>
      <c r="F129" s="83"/>
      <c r="G129" s="82">
        <f>G128+G127+G126</f>
        <v>147.00649350649348</v>
      </c>
      <c r="H129" s="83"/>
    </row>
    <row r="130" spans="1:9" s="6" customFormat="1" ht="12.75" hidden="1" customHeight="1" x14ac:dyDescent="0.2">
      <c r="A130" s="86" t="s">
        <v>54</v>
      </c>
      <c r="B130" s="51" t="s">
        <v>15</v>
      </c>
      <c r="C130" s="82">
        <f>C129*C123</f>
        <v>-3444.3993506493503</v>
      </c>
      <c r="D130" s="83"/>
      <c r="E130" s="82">
        <f>E129*E123</f>
        <v>-2921.4496753246749</v>
      </c>
      <c r="F130" s="83"/>
      <c r="G130" s="82">
        <f>G129*G123</f>
        <v>-2712.2698051948046</v>
      </c>
      <c r="H130" s="83"/>
    </row>
    <row r="131" spans="1:9" s="6" customFormat="1" ht="12.75" hidden="1" customHeight="1" x14ac:dyDescent="0.2">
      <c r="A131" s="65" t="s">
        <v>55</v>
      </c>
      <c r="B131" s="51" t="s">
        <v>15</v>
      </c>
      <c r="C131" s="82">
        <f>C88-C130</f>
        <v>3444.3993506493503</v>
      </c>
      <c r="D131" s="83"/>
      <c r="E131" s="82">
        <f>E88-E130</f>
        <v>2921.4496753246749</v>
      </c>
      <c r="F131" s="83"/>
      <c r="G131" s="82">
        <f>G88-G130</f>
        <v>2712.2698051948046</v>
      </c>
      <c r="H131" s="83"/>
    </row>
    <row r="132" spans="1:9" s="6" customFormat="1" ht="12.75" hidden="1" customHeight="1" x14ac:dyDescent="0.2">
      <c r="A132" s="65" t="s">
        <v>56</v>
      </c>
      <c r="B132" s="51" t="s">
        <v>15</v>
      </c>
      <c r="C132" s="82">
        <f>C106*C123</f>
        <v>-276.75</v>
      </c>
      <c r="D132" s="83"/>
      <c r="E132" s="82">
        <f>E106*E123</f>
        <v>-276.75</v>
      </c>
      <c r="F132" s="83"/>
      <c r="G132" s="82">
        <f>G106*G123</f>
        <v>-276.75</v>
      </c>
      <c r="H132" s="83"/>
      <c r="I132" s="84" t="s">
        <v>57</v>
      </c>
    </row>
    <row r="133" spans="1:9" s="6" customFormat="1" ht="12.75" hidden="1" customHeight="1" x14ac:dyDescent="0.2">
      <c r="A133" s="65" t="s">
        <v>58</v>
      </c>
      <c r="B133" s="51" t="s">
        <v>15</v>
      </c>
      <c r="C133" s="82">
        <f>IF((C132-C131)&gt;=0,(C132-C131),0)</f>
        <v>0</v>
      </c>
      <c r="D133" s="83"/>
      <c r="E133" s="82">
        <f>IF((E132-E131)&gt;=0,(E132-E131),0)</f>
        <v>0</v>
      </c>
      <c r="F133" s="83"/>
      <c r="G133" s="82">
        <f>IF((G132-G131)&gt;=0,(G132-G131),0)</f>
        <v>0</v>
      </c>
      <c r="H133" s="83"/>
    </row>
    <row r="134" spans="1:9" s="6" customFormat="1" ht="12.75" hidden="1" customHeight="1" x14ac:dyDescent="0.2">
      <c r="A134" s="86" t="s">
        <v>59</v>
      </c>
      <c r="B134" s="51" t="s">
        <v>15</v>
      </c>
      <c r="C134" s="82">
        <f>C130-C133</f>
        <v>-3444.3993506493503</v>
      </c>
      <c r="D134" s="83"/>
      <c r="E134" s="82">
        <f>E130-E133</f>
        <v>-2921.4496753246749</v>
      </c>
      <c r="F134" s="83"/>
      <c r="G134" s="82">
        <f>G130-G133</f>
        <v>-2712.2698051948046</v>
      </c>
      <c r="H134" s="83"/>
    </row>
    <row r="135" spans="1:9" s="6" customFormat="1" ht="12.75" hidden="1" customHeight="1" x14ac:dyDescent="0.2">
      <c r="A135" s="65" t="s">
        <v>60</v>
      </c>
      <c r="B135" s="51" t="s">
        <v>15</v>
      </c>
      <c r="C135" s="82">
        <f>C98</f>
        <v>0</v>
      </c>
      <c r="D135" s="83"/>
      <c r="E135" s="82">
        <f>E98</f>
        <v>0</v>
      </c>
      <c r="F135" s="83"/>
      <c r="G135" s="82">
        <f>G98</f>
        <v>0</v>
      </c>
      <c r="H135" s="83"/>
    </row>
    <row r="136" spans="1:9" s="6" customFormat="1" ht="12.75" hidden="1" customHeight="1" x14ac:dyDescent="0.2">
      <c r="A136" s="51" t="s">
        <v>61</v>
      </c>
      <c r="B136" s="51" t="s">
        <v>15</v>
      </c>
      <c r="C136" s="82">
        <f>IF(C99,C108,0)</f>
        <v>0</v>
      </c>
      <c r="D136" s="83"/>
      <c r="E136" s="82">
        <f>IF(E99,E108,0)</f>
        <v>0</v>
      </c>
      <c r="F136" s="83"/>
      <c r="G136" s="82">
        <f>IF(G99,G108,0)</f>
        <v>0</v>
      </c>
      <c r="H136" s="83"/>
    </row>
    <row r="137" spans="1:9" s="6" customFormat="1" ht="12.75" hidden="1" customHeight="1" x14ac:dyDescent="0.2">
      <c r="A137" s="65" t="s">
        <v>62</v>
      </c>
      <c r="B137" s="51" t="s">
        <v>15</v>
      </c>
      <c r="C137" s="82">
        <f>(C135+C136)*C123</f>
        <v>0</v>
      </c>
      <c r="D137" s="83"/>
      <c r="E137" s="82">
        <f>(E135+E136)*E123</f>
        <v>0</v>
      </c>
      <c r="F137" s="83"/>
      <c r="G137" s="82">
        <f>(G135+G136)*G123</f>
        <v>0</v>
      </c>
      <c r="H137" s="83"/>
    </row>
    <row r="138" spans="1:9" s="6" customFormat="1" ht="12.75" hidden="1" customHeight="1" x14ac:dyDescent="0.2">
      <c r="A138" s="65" t="s">
        <v>71</v>
      </c>
      <c r="B138" s="113" t="s">
        <v>15</v>
      </c>
      <c r="C138" s="43">
        <f>IF((C137+C134)&gt;(C123*(C107-C106)),(C123*(C107-C106)),(C137+C134))</f>
        <v>-3444.3993506493503</v>
      </c>
      <c r="D138" s="43"/>
      <c r="E138" s="43">
        <f>IF((E137+E134)&gt;(E123*(E107-E106)),(E123*(E107-E106)),(E137+E134))</f>
        <v>-2921.4496753246749</v>
      </c>
      <c r="F138" s="43"/>
      <c r="G138" s="43">
        <f>IF((G137+G134)&gt;(G123*(G107-G106)),(G123*(G107-G106)),(G137+G134))</f>
        <v>-2712.2698051948046</v>
      </c>
      <c r="H138" s="83"/>
    </row>
    <row r="139" spans="1:9" s="6" customFormat="1" ht="12.75" hidden="1" customHeight="1" x14ac:dyDescent="0.2">
      <c r="B139" s="51"/>
      <c r="C139" s="82"/>
      <c r="D139" s="83"/>
      <c r="E139" s="82"/>
      <c r="F139" s="83"/>
      <c r="G139" s="82"/>
      <c r="H139" s="83"/>
    </row>
    <row r="140" spans="1:9" s="6" customFormat="1" ht="12.75" hidden="1" customHeight="1" x14ac:dyDescent="0.2">
      <c r="A140" s="6" t="s">
        <v>63</v>
      </c>
    </row>
    <row r="141" spans="1:9" s="6" customFormat="1" ht="12.75" hidden="1" customHeight="1" x14ac:dyDescent="0.2">
      <c r="A141" s="6" t="s">
        <v>64</v>
      </c>
    </row>
    <row r="142" spans="1:9" s="6" customFormat="1" ht="12.75" hidden="1" customHeight="1" x14ac:dyDescent="0.2"/>
    <row r="143" spans="1:9" s="6" customFormat="1" ht="12.75" hidden="1" customHeight="1" x14ac:dyDescent="0.2">
      <c r="A143" s="1" t="s">
        <v>10</v>
      </c>
    </row>
    <row r="144" spans="1:9" s="6" customFormat="1" ht="12.75" hidden="1" customHeight="1" x14ac:dyDescent="0.2">
      <c r="A144" s="1" t="s">
        <v>11</v>
      </c>
    </row>
    <row r="145" spans="1:9" s="6" customFormat="1" ht="19.5" customHeight="1" x14ac:dyDescent="0.2"/>
    <row r="146" spans="1:9" s="6" customFormat="1" ht="39" customHeight="1" x14ac:dyDescent="0.2">
      <c r="A146" s="136" t="s">
        <v>72</v>
      </c>
      <c r="B146" s="136"/>
      <c r="C146" s="136"/>
      <c r="D146" s="136"/>
      <c r="E146" s="136"/>
      <c r="F146" s="136"/>
      <c r="G146" s="136"/>
      <c r="H146" s="136"/>
      <c r="I146" s="136"/>
    </row>
    <row r="147" spans="1:9" s="6" customFormat="1" ht="9.75" customHeight="1" x14ac:dyDescent="0.2"/>
    <row r="148" spans="1:9" s="6" customFormat="1" ht="15" x14ac:dyDescent="0.2">
      <c r="A148" s="135" t="s">
        <v>68</v>
      </c>
    </row>
    <row r="149" spans="1:9" s="6" customFormat="1" ht="15" x14ac:dyDescent="0.2">
      <c r="A149" s="135"/>
    </row>
    <row r="150" spans="1:9" s="6" customFormat="1" x14ac:dyDescent="0.2"/>
    <row r="151" spans="1:9" s="6" customFormat="1" x14ac:dyDescent="0.2"/>
    <row r="152" spans="1:9" s="6" customFormat="1" x14ac:dyDescent="0.2"/>
  </sheetData>
  <sheetProtection sheet="1" selectLockedCells="1"/>
  <mergeCells count="64">
    <mergeCell ref="C92:D92"/>
    <mergeCell ref="E92:F92"/>
    <mergeCell ref="G92:H92"/>
    <mergeCell ref="C89:D89"/>
    <mergeCell ref="E89:F89"/>
    <mergeCell ref="G89:H89"/>
    <mergeCell ref="C90:D90"/>
    <mergeCell ref="E90:F90"/>
    <mergeCell ref="G90:H90"/>
    <mergeCell ref="C87:D87"/>
    <mergeCell ref="E87:F87"/>
    <mergeCell ref="G87:H87"/>
    <mergeCell ref="C88:D88"/>
    <mergeCell ref="E88:F88"/>
    <mergeCell ref="G88:H88"/>
    <mergeCell ref="C85:D85"/>
    <mergeCell ref="E85:F85"/>
    <mergeCell ref="G85:H85"/>
    <mergeCell ref="C86:D86"/>
    <mergeCell ref="E86:F86"/>
    <mergeCell ref="G86:H86"/>
    <mergeCell ref="C82:D82"/>
    <mergeCell ref="E82:F82"/>
    <mergeCell ref="G82:I82"/>
    <mergeCell ref="C84:D84"/>
    <mergeCell ref="E84:F84"/>
    <mergeCell ref="G84:H84"/>
    <mergeCell ref="C79:D79"/>
    <mergeCell ref="E79:F79"/>
    <mergeCell ref="G79:I81"/>
    <mergeCell ref="C80:D80"/>
    <mergeCell ref="E80:F80"/>
    <mergeCell ref="C81:D81"/>
    <mergeCell ref="E81:F81"/>
    <mergeCell ref="C14:D14"/>
    <mergeCell ref="E14:F14"/>
    <mergeCell ref="G14:H14"/>
    <mergeCell ref="C78:D78"/>
    <mergeCell ref="E78:F78"/>
    <mergeCell ref="C15:D15"/>
    <mergeCell ref="E15:F15"/>
    <mergeCell ref="G15:H15"/>
    <mergeCell ref="C12:D12"/>
    <mergeCell ref="E12:F12"/>
    <mergeCell ref="G12:H12"/>
    <mergeCell ref="C13:D13"/>
    <mergeCell ref="E13:F13"/>
    <mergeCell ref="G13:H13"/>
    <mergeCell ref="A146:I146"/>
    <mergeCell ref="E7:G7"/>
    <mergeCell ref="C3:D3"/>
    <mergeCell ref="C4:D4"/>
    <mergeCell ref="C5:D5"/>
    <mergeCell ref="C6:D6"/>
    <mergeCell ref="C7:D7"/>
    <mergeCell ref="C9:D9"/>
    <mergeCell ref="E9:F9"/>
    <mergeCell ref="G9:H9"/>
    <mergeCell ref="C10:D10"/>
    <mergeCell ref="E10:F10"/>
    <mergeCell ref="G10:H10"/>
    <mergeCell ref="C11:D11"/>
    <mergeCell ref="E11:F11"/>
    <mergeCell ref="G11:H11"/>
  </mergeCells>
  <conditionalFormatting sqref="C11:D11">
    <cfRule type="cellIs" dxfId="25" priority="57" operator="between">
      <formula>60</formula>
      <formula>100</formula>
    </cfRule>
    <cfRule type="cellIs" dxfId="24" priority="58" operator="between">
      <formula>1</formula>
      <formula>2.9</formula>
    </cfRule>
  </conditionalFormatting>
  <conditionalFormatting sqref="C18 E18">
    <cfRule type="expression" dxfId="23" priority="56" stopIfTrue="1">
      <formula>C17=FALSE</formula>
    </cfRule>
  </conditionalFormatting>
  <conditionalFormatting sqref="G18">
    <cfRule type="expression" dxfId="22" priority="55" stopIfTrue="1">
      <formula>G17=FALSE</formula>
    </cfRule>
  </conditionalFormatting>
  <conditionalFormatting sqref="D18">
    <cfRule type="expression" dxfId="21" priority="54">
      <formula>C17=FALSE</formula>
    </cfRule>
  </conditionalFormatting>
  <conditionalFormatting sqref="F18">
    <cfRule type="expression" dxfId="20" priority="53">
      <formula>E17=FALSE</formula>
    </cfRule>
  </conditionalFormatting>
  <conditionalFormatting sqref="H18">
    <cfRule type="expression" dxfId="19" priority="52">
      <formula>G17=FALSE</formula>
    </cfRule>
  </conditionalFormatting>
  <conditionalFormatting sqref="C18 E18 G18">
    <cfRule type="expression" dxfId="18" priority="51">
      <formula>C17=0</formula>
    </cfRule>
  </conditionalFormatting>
  <conditionalFormatting sqref="D18 F18 H18">
    <cfRule type="expression" dxfId="17" priority="50">
      <formula>C17=0</formula>
    </cfRule>
  </conditionalFormatting>
  <conditionalFormatting sqref="E11:F11">
    <cfRule type="cellIs" dxfId="16" priority="48" operator="between">
      <formula>60</formula>
      <formula>100</formula>
    </cfRule>
    <cfRule type="cellIs" dxfId="15" priority="49" operator="between">
      <formula>1</formula>
      <formula>2.9</formula>
    </cfRule>
  </conditionalFormatting>
  <conditionalFormatting sqref="G11:H11">
    <cfRule type="cellIs" dxfId="14" priority="46" operator="between">
      <formula>60</formula>
      <formula>100</formula>
    </cfRule>
    <cfRule type="cellIs" dxfId="13" priority="47" operator="between">
      <formula>1</formula>
      <formula>2.9</formula>
    </cfRule>
  </conditionalFormatting>
  <conditionalFormatting sqref="C93 E93">
    <cfRule type="expression" dxfId="12" priority="13" stopIfTrue="1">
      <formula>C92=FALSE</formula>
    </cfRule>
  </conditionalFormatting>
  <conditionalFormatting sqref="E86:F86">
    <cfRule type="cellIs" dxfId="11" priority="11" operator="between">
      <formula>60</formula>
      <formula>100</formula>
    </cfRule>
    <cfRule type="cellIs" dxfId="10" priority="12" operator="between">
      <formula>1</formula>
      <formula>2.9</formula>
    </cfRule>
  </conditionalFormatting>
  <conditionalFormatting sqref="G93">
    <cfRule type="expression" dxfId="9" priority="8" stopIfTrue="1">
      <formula>G92=FALSE</formula>
    </cfRule>
  </conditionalFormatting>
  <conditionalFormatting sqref="D93">
    <cfRule type="expression" dxfId="8" priority="7">
      <formula>C92=FALSE</formula>
    </cfRule>
  </conditionalFormatting>
  <conditionalFormatting sqref="F93">
    <cfRule type="expression" dxfId="7" priority="6">
      <formula>E92=FALSE</formula>
    </cfRule>
  </conditionalFormatting>
  <conditionalFormatting sqref="C93 E93 G93">
    <cfRule type="expression" dxfId="6" priority="4">
      <formula>C92=0</formula>
    </cfRule>
  </conditionalFormatting>
  <conditionalFormatting sqref="D93 F93 H93">
    <cfRule type="expression" dxfId="5" priority="3">
      <formula>C92=0</formula>
    </cfRule>
  </conditionalFormatting>
  <conditionalFormatting sqref="C86:D86">
    <cfRule type="cellIs" dxfId="4" priority="1" operator="between">
      <formula>60</formula>
      <formula>100</formula>
    </cfRule>
    <cfRule type="cellIs" dxfId="3" priority="2" operator="between">
      <formula>1</formula>
      <formula>2.9</formula>
    </cfRule>
  </conditionalFormatting>
  <conditionalFormatting sqref="G86:H86">
    <cfRule type="cellIs" dxfId="2" priority="9" operator="between">
      <formula>60</formula>
      <formula>100</formula>
    </cfRule>
    <cfRule type="cellIs" dxfId="1" priority="10" operator="between">
      <formula>1</formula>
      <formula>2.9</formula>
    </cfRule>
  </conditionalFormatting>
  <conditionalFormatting sqref="H93">
    <cfRule type="expression" dxfId="0" priority="5">
      <formula>G92=FALSE</formula>
    </cfRule>
  </conditionalFormatting>
  <dataValidations count="2">
    <dataValidation type="list" allowBlank="1" showInputMessage="1" showErrorMessage="1" sqref="C11:H11 C86:H86">
      <formula1>$A$68:$A$69</formula1>
    </dataValidation>
    <dataValidation type="list" allowBlank="1" showInputMessage="1" showErrorMessage="1" sqref="C15:H15 C90:H90">
      <formula1>$A$65:$A$66</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BG Rechner KITA</vt:lpstr>
    </vt:vector>
  </TitlesOfParts>
  <Company>Stadt Luzern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Matter Tirza</dc:creator>
  <cp:lastModifiedBy>Frei Laura</cp:lastModifiedBy>
  <dcterms:created xsi:type="dcterms:W3CDTF">2021-12-22T09:00:12Z</dcterms:created>
  <dcterms:modified xsi:type="dcterms:W3CDTF">2024-02-28T06:01:38Z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96 96 1920 1080</vt:lpwstr>
  </property>
</Properties>
</file>