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showInkAnnotation="0" updateLinks="never"/>
  <mc:AlternateContent xmlns:mc="http://schemas.openxmlformats.org/markup-compatibility/2006">
    <mc:Choice Requires="x15">
      <x15ac:absPath xmlns:x15ac="http://schemas.microsoft.com/office/spreadsheetml/2010/11/ac" url="H:\05_iCMS\Inhalte Website\"/>
    </mc:Choice>
  </mc:AlternateContent>
  <xr:revisionPtr revIDLastSave="0" documentId="8_{DBB1DBAB-F857-45B5-BDEE-7EF55564BB98}" xr6:coauthVersionLast="47" xr6:coauthVersionMax="47" xr10:uidLastSave="{00000000-0000-0000-0000-000000000000}"/>
  <bookViews>
    <workbookView xWindow="28680" yWindow="-120" windowWidth="29040" windowHeight="15720" tabRatio="632" xr2:uid="{00000000-000D-0000-FFFF-FFFF00000000}"/>
  </bookViews>
  <sheets>
    <sheet name="Befestigte Flächen" sheetId="1" r:id="rId1"/>
    <sheet name="Retention-Versickerung" sheetId="9" r:id="rId2"/>
    <sheet name="Beispiel Befestigte Flächen" sheetId="8" r:id="rId3"/>
    <sheet name="Beispiel Retention-Versickerung" sheetId="10" r:id="rId4"/>
  </sheets>
  <externalReferences>
    <externalReference r:id="rId5"/>
  </externalReferences>
  <definedNames>
    <definedName name="_xlnm.Print_Area" localSheetId="0">'Befestigte Flächen'!$A$1:$E$49</definedName>
    <definedName name="_xlnm.Print_Area" localSheetId="2">'Beispiel Befestigte Flächen'!$A$1:$E$46</definedName>
    <definedName name="_xlnm.Print_Area" localSheetId="3">'Beispiel Retention-Versickerung'!$A$1:$F$63</definedName>
    <definedName name="_xlnm.Print_Area" localSheetId="1">'Retention-Versickerung'!$A$1:$F$63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 a="1"/>
  <c r="D43" i="1" s="1"/>
  <c r="D42" i="1" a="1"/>
  <c r="D42" i="1" s="1"/>
  <c r="D41" i="1" a="1"/>
  <c r="D41" i="1" s="1"/>
  <c r="D40" i="1" a="1"/>
  <c r="D40" i="1" s="1"/>
  <c r="D39" i="1" a="1"/>
  <c r="D39" i="1" s="1"/>
  <c r="D38" i="1" a="1"/>
  <c r="D38" i="1" s="1"/>
  <c r="D37" i="1" a="1"/>
  <c r="D37" i="1" s="1"/>
  <c r="C48" i="8" l="1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37" i="1"/>
  <c r="F41" i="1"/>
  <c r="F42" i="1"/>
  <c r="F40" i="1"/>
  <c r="F39" i="1"/>
  <c r="F38" i="1"/>
  <c r="F36" i="1"/>
  <c r="F35" i="1"/>
  <c r="F34" i="1"/>
  <c r="F33" i="1"/>
  <c r="C22" i="10"/>
  <c r="C61" i="10"/>
  <c r="C62" i="10" s="1"/>
  <c r="B50" i="10"/>
  <c r="E48" i="10"/>
  <c r="F48" i="10" s="1"/>
  <c r="E47" i="10"/>
  <c r="F47" i="10" s="1"/>
  <c r="E46" i="10"/>
  <c r="F46" i="10" s="1"/>
  <c r="E45" i="10"/>
  <c r="F45" i="10" s="1"/>
  <c r="E44" i="10"/>
  <c r="F44" i="10" s="1"/>
  <c r="E43" i="10"/>
  <c r="F43" i="10" s="1"/>
  <c r="E42" i="10"/>
  <c r="F42" i="10" s="1"/>
  <c r="E41" i="10"/>
  <c r="F41" i="10" s="1"/>
  <c r="E40" i="10"/>
  <c r="F40" i="10" s="1"/>
  <c r="E39" i="10"/>
  <c r="F39" i="10" s="1"/>
  <c r="E38" i="10"/>
  <c r="F38" i="10" s="1"/>
  <c r="E37" i="10"/>
  <c r="F37" i="10" s="1"/>
  <c r="E36" i="10"/>
  <c r="F36" i="10" s="1"/>
  <c r="E35" i="10"/>
  <c r="F35" i="10" s="1"/>
  <c r="E34" i="10"/>
  <c r="F34" i="10" s="1"/>
  <c r="E33" i="10"/>
  <c r="F33" i="10" s="1"/>
  <c r="E32" i="10"/>
  <c r="F32" i="10" s="1"/>
  <c r="E31" i="10"/>
  <c r="F31" i="10" s="1"/>
  <c r="A1" i="10"/>
  <c r="C61" i="9"/>
  <c r="C62" i="9" s="1"/>
  <c r="C22" i="9"/>
  <c r="B50" i="9"/>
  <c r="E48" i="9"/>
  <c r="F48" i="9" s="1"/>
  <c r="E47" i="9"/>
  <c r="F47" i="9" s="1"/>
  <c r="E46" i="9"/>
  <c r="F46" i="9" s="1"/>
  <c r="E45" i="9"/>
  <c r="F45" i="9" s="1"/>
  <c r="E44" i="9"/>
  <c r="F44" i="9" s="1"/>
  <c r="E43" i="9"/>
  <c r="F43" i="9" s="1"/>
  <c r="E42" i="9"/>
  <c r="F42" i="9" s="1"/>
  <c r="E41" i="9"/>
  <c r="F41" i="9" s="1"/>
  <c r="E40" i="9"/>
  <c r="F40" i="9" s="1"/>
  <c r="E39" i="9"/>
  <c r="F39" i="9" s="1"/>
  <c r="E38" i="9"/>
  <c r="F38" i="9" s="1"/>
  <c r="E37" i="9"/>
  <c r="F37" i="9" s="1"/>
  <c r="E36" i="9"/>
  <c r="F36" i="9" s="1"/>
  <c r="E35" i="9"/>
  <c r="F35" i="9" s="1"/>
  <c r="E34" i="9"/>
  <c r="F34" i="9" s="1"/>
  <c r="E33" i="9"/>
  <c r="F33" i="9" s="1"/>
  <c r="E32" i="9"/>
  <c r="F32" i="9" s="1"/>
  <c r="E31" i="9"/>
  <c r="F31" i="9" s="1"/>
  <c r="A1" i="9"/>
  <c r="F48" i="8" l="1"/>
  <c r="D49" i="8" s="1"/>
  <c r="F51" i="10"/>
  <c r="E52" i="10" s="1"/>
  <c r="F51" i="9"/>
  <c r="E52" i="9" s="1"/>
  <c r="A1" i="8"/>
  <c r="C18" i="10" l="1"/>
  <c r="C48" i="1"/>
  <c r="C21" i="10" l="1"/>
  <c r="C19" i="10"/>
  <c r="F29" i="1"/>
  <c r="F28" i="1"/>
  <c r="A1" i="1" l="1"/>
  <c r="F44" i="1" l="1"/>
  <c r="F46" i="1" l="1"/>
  <c r="F45" i="1"/>
  <c r="F43" i="1"/>
  <c r="F32" i="1"/>
  <c r="F31" i="1"/>
  <c r="F30" i="1"/>
  <c r="F48" i="1" l="1"/>
  <c r="D49" i="1" l="1"/>
  <c r="C18" i="9" s="1"/>
  <c r="C19" i="9" s="1"/>
  <c r="C21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<sst xmlns="http://schemas.openxmlformats.org/spreadsheetml/2006/main" count="373" uniqueCount="158">
  <si>
    <t>-----</t>
  </si>
  <si>
    <t xml:space="preserve">Fläche in m² </t>
  </si>
  <si>
    <t>Flachdächer mit Kies (unabhängig von der Aufbaudicke)</t>
  </si>
  <si>
    <t>DEKLARATION DER BEFESTIGTEN FLÄCHEN</t>
  </si>
  <si>
    <t xml:space="preserve">Vorname: </t>
  </si>
  <si>
    <t>Adresse:</t>
  </si>
  <si>
    <t xml:space="preserve">PLZ, Wohnort: </t>
  </si>
  <si>
    <t xml:space="preserve">Name: </t>
  </si>
  <si>
    <t>a.  Stadtteil:</t>
  </si>
  <si>
    <t>Zur Ermittlung der Regenabwassergebühr und für die Baueingabe</t>
  </si>
  <si>
    <t xml:space="preserve">1. Grundeigentümerschaft </t>
  </si>
  <si>
    <t xml:space="preserve">b.  Parzellen-Nummer: </t>
  </si>
  <si>
    <t>c.  Parzellen-Fläche gem. amtl. Vermessung:</t>
  </si>
  <si>
    <t>Abflussbeiwert der Parzelle</t>
  </si>
  <si>
    <t>2. Parzelle</t>
  </si>
  <si>
    <t>4) Gebührenrelevante Fläche = Art der befestigten Fläche * Abflussbeiwert (C)</t>
  </si>
  <si>
    <t>3) Der Abflussbeiwert (C) berücksichtigt die Beschaffenheit der beregneten Fläche, die daraus resultierende Abminderung und die Verzögerung des Abflusses.</t>
  </si>
  <si>
    <t xml:space="preserve">    Die Abflussbeiwerte (C) sind in der Schweizer Norm SN 592 000 für alle Bodenbedeckungsflächen vorgegeben.</t>
  </si>
  <si>
    <t xml:space="preserve">    weiss: Die ausgewiesenen Flächen stimmen mit der Parzellenfläche gemäss AV überein.</t>
  </si>
  <si>
    <t>Zugehöriges Planbeispiel</t>
  </si>
  <si>
    <t>Schräg- und Flachdächer (unabhängig von Material und Dachhaut)</t>
  </si>
  <si>
    <t xml:space="preserve">Begrünte Flachdächer Aufbaudicke &gt;50 cm  </t>
  </si>
  <si>
    <t>Begrünte Flachdächer	 Aufbaudicke &gt;25 -50 cm</t>
  </si>
  <si>
    <t>Begrünte Flachdächer Aufbaudicke ≤10 cm</t>
  </si>
  <si>
    <t xml:space="preserve">Plätze und Wege mit Kiesbelag			</t>
  </si>
  <si>
    <t xml:space="preserve">Plätze und Wege mit sickerfähigem Belag			</t>
  </si>
  <si>
    <t xml:space="preserve">Plätze und Wege mit Sickersteinen			</t>
  </si>
  <si>
    <t>Plätze und Wege mit Rasengittersteinen</t>
  </si>
  <si>
    <r>
      <t>3. Deklaration der befestigten Flächen der Parzelle</t>
    </r>
    <r>
      <rPr>
        <b/>
        <vertAlign val="superscript"/>
        <sz val="12"/>
        <color rgb="FF000000"/>
        <rFont val="Arial"/>
        <family val="2"/>
      </rPr>
      <t>1)</t>
    </r>
    <r>
      <rPr>
        <b/>
        <sz val="10"/>
        <color rgb="FF000000"/>
        <rFont val="Arial"/>
        <family val="2"/>
      </rPr>
      <t xml:space="preserve">: </t>
    </r>
  </si>
  <si>
    <t xml:space="preserve">   </t>
  </si>
  <si>
    <t>1) Flächen, die Regenabwasser direkt oder indirekt in die Kanalisation einleiten können.</t>
  </si>
  <si>
    <t>2) Die Angaben müssen mit dem Flächenplan Regenabwasser übereinstimmen.</t>
  </si>
  <si>
    <r>
      <t>Abflussbeiwert (C)</t>
    </r>
    <r>
      <rPr>
        <b/>
        <vertAlign val="superscript"/>
        <sz val="12"/>
        <color theme="1"/>
        <rFont val="Arial"/>
        <family val="2"/>
      </rPr>
      <t>3)</t>
    </r>
    <r>
      <rPr>
        <b/>
        <sz val="10"/>
        <color theme="1"/>
        <rFont val="Arial"/>
        <family val="2"/>
      </rPr>
      <t xml:space="preserve">
(SN 592 000)</t>
    </r>
  </si>
  <si>
    <r>
      <t>Gebührenrelevante
Fläche</t>
    </r>
    <r>
      <rPr>
        <b/>
        <vertAlign val="superscript"/>
        <sz val="12"/>
        <color theme="1"/>
        <rFont val="Arial"/>
        <family val="2"/>
      </rPr>
      <t>4)</t>
    </r>
    <r>
      <rPr>
        <b/>
        <sz val="10"/>
        <color theme="1"/>
        <rFont val="Arial"/>
        <family val="2"/>
      </rPr>
      <t xml:space="preserve"> in m²</t>
    </r>
  </si>
  <si>
    <t xml:space="preserve">     Die entwässerte Fläche darf maximal 5 mal grösser sein als die Grünfläche.</t>
  </si>
  <si>
    <t xml:space="preserve">     Das Wasser aus der entwässerten Fläche muss ohne Fliesshindernis (Randstein, Mauer) in die Grünfläche fliessen können.</t>
  </si>
  <si>
    <t xml:space="preserve">     Die entwässerte Fläche muss zur Grünfläche hin geneigt sein.</t>
  </si>
  <si>
    <t xml:space="preserve">     Das Wasser darf aus der Grünfläche nicht mehr zurück auf die entwässerte Fläche oder auf andere kanalisierte Flächen fliessen (z. B. mit einer Mulde).</t>
  </si>
  <si>
    <t xml:space="preserve">     Eine Versickerungsanlage ist bewilligungspflichtig. </t>
  </si>
  <si>
    <r>
      <t>Befestigte Fläche gemäss Flächenplan Regenabwasser</t>
    </r>
    <r>
      <rPr>
        <b/>
        <vertAlign val="superscript"/>
        <sz val="12"/>
        <color theme="1"/>
        <rFont val="Arial"/>
        <family val="2"/>
      </rPr>
      <t>2)</t>
    </r>
    <r>
      <rPr>
        <b/>
        <sz val="10"/>
        <color theme="1"/>
        <rFont val="Arial"/>
        <family val="2"/>
      </rPr>
      <t xml:space="preserve">
</t>
    </r>
  </si>
  <si>
    <t>Allgemeine Erläuterungen:</t>
  </si>
  <si>
    <t>Ziffern:</t>
  </si>
  <si>
    <t>Befestigte Flächen:</t>
  </si>
  <si>
    <t xml:space="preserve">     Hartbelag: Beton, Asphalt, etc.</t>
  </si>
  <si>
    <t xml:space="preserve">     Kiesbelag: Kies, Splitt, Chaussierung</t>
  </si>
  <si>
    <t xml:space="preserve">     Ökosystem: Pflastersteine mit Zwischenräumen aus Splitt oder Kies</t>
  </si>
  <si>
    <t xml:space="preserve">     Sickersteine: Wasserdurchlässige Steine </t>
  </si>
  <si>
    <t xml:space="preserve">     Die entwässerte Fläche ist grösser als 5 mal die Grünfläche.</t>
  </si>
  <si>
    <t>Flächen, die über die Schulter entwässern</t>
  </si>
  <si>
    <t>An eine Versickerungsanlage angeschlossene Flächen</t>
  </si>
  <si>
    <t>Direkteinleitung in ein Gewässer</t>
  </si>
  <si>
    <t xml:space="preserve">     Sickerfähiger Belag: Spezialbelag, der sickerfähig ist</t>
  </si>
  <si>
    <t>- Das lokale Versickern von Regenabwasser wird befürwortet. Dafür wird zwischen "Entwässern über die Schulter" und "Versickerungsanlagen" unterschieden.</t>
  </si>
  <si>
    <t xml:space="preserve">- Bei Flächen, die über die Schultern entwässern, fliesst Regenabwasser aus versiegelten Teilflächen in angrenzende Grünflächen und versickert dort. </t>
  </si>
  <si>
    <t>- Da dieses Regenabwasser nicht in die Kanalisation gelangt reduzieren sich die Regenabwassergebühren.</t>
  </si>
  <si>
    <t>- Die Bedingungen für eine gültige Entwässerung über die Schulter sind unter "Befestigte Flächen" beschrieben.</t>
  </si>
  <si>
    <t xml:space="preserve">- Flächen, welche einer Versickerungsanlage zufliessen, ziehen ebenfalls keine Gebühren nach sich. Versickerungsanlagen sind allerdings bewilligungspflichtig. </t>
  </si>
  <si>
    <t>- Schräg- und Flachdächer: Dächer haben grundsätzlich einen künstlichen Unterbau (z.B. Dachterrasse, Tiefgarage, etc.)</t>
  </si>
  <si>
    <t>- Flachdächer mit Kies: Das Flachdach ist mit Kies bedeckt.</t>
  </si>
  <si>
    <t>- Begrünte Flachdächer: Das Flachdach ist vorsätzlich mit Pflanzen bepflanzt.</t>
  </si>
  <si>
    <t xml:space="preserve">     Die Baubewilligung und die technischen Nachweise sind einzureichen.</t>
  </si>
  <si>
    <t xml:space="preserve">     Die kantonale Einleitbewilligung ist erforderlich und beizulegen.</t>
  </si>
  <si>
    <t>- Grünflächen: Gärten, Wiesen und Kulturland tragen in der Regel nichts zum massgebenden Regenwasserabfluss bei. Der Anfallende Regen versickert im Boden.</t>
  </si>
  <si>
    <t>Grünflächen (Gärten, Wiesen, Kulturland, etc.)</t>
  </si>
  <si>
    <t>5) Diese Fläche muss der gesamten Parzellenfläche gemäss amtlicher Vermessung (AV) entsprechen.</t>
  </si>
  <si>
    <t>- Versickerungsanlage: Eine Versickerungsanlage ist ein Bauwerk, welches den geltenden Normen und technischen Richtlinien entsprechen muss. Es gilt:</t>
  </si>
  <si>
    <r>
      <t>Total der Flächen</t>
    </r>
    <r>
      <rPr>
        <vertAlign val="superscript"/>
        <sz val="12"/>
        <color rgb="FF000000"/>
        <rFont val="Arial"/>
        <family val="2"/>
      </rPr>
      <t>5)</t>
    </r>
  </si>
  <si>
    <t>- Flächen, die über die Schultern entwässern: Regenabwasser fliesst aus versiegelten Teilflächen in angrenzende Grünflächen und versickert dort. Es gilt:</t>
  </si>
  <si>
    <t>- Plätze und Wege befinden sich normalerweise auf Niveau des gewachsenen Bodens und können verschieden aufgebaut sein:</t>
  </si>
  <si>
    <t xml:space="preserve">     Rasengittersteine: Steine mit Zwischenräumen für den Bewuchs von Pflanzen</t>
  </si>
  <si>
    <t>- Direkteinleitung in ein Gewässer: Das Regenabwasser fliesst direkt in ein Gewässer. Es gilt:</t>
  </si>
  <si>
    <t xml:space="preserve">- Flächen, die über die Schultern entwässern oder an eine Versickerungsanlage angeschlossen sind, wird der Abflussbeiwert 0 zugewiesen und werden entsprechend in der Tabelle eingetragen. </t>
  </si>
  <si>
    <t>- Flächen ohne Entwässerung über die Schulter oder Versickerung werden als befestigte Fläche in der Tabelle eingetragen. Sie erhalten den Abflussbeiwert gemäss SN 592 000.</t>
  </si>
  <si>
    <r>
      <t xml:space="preserve">    rot: Die ausgewiesenen Flächen stimmen </t>
    </r>
    <r>
      <rPr>
        <u/>
        <sz val="10"/>
        <color rgb="FFFF0000"/>
        <rFont val="Arial"/>
        <family val="2"/>
      </rPr>
      <t>nicht</t>
    </r>
    <r>
      <rPr>
        <sz val="10"/>
        <color rgb="FFFF0000"/>
        <rFont val="Arial"/>
        <family val="2"/>
      </rPr>
      <t xml:space="preserve"> mit der Parzellenfläche gemäss amtlicher Vermessung überein.</t>
    </r>
  </si>
  <si>
    <t>DEKLARATION DER RETENTION / VERSICKERUNG</t>
  </si>
  <si>
    <t>Wird eine Versickerungsanlage gebaut, wird der berechnete Abflussbeiwert mit Versickerung gebührenrelevant</t>
  </si>
  <si>
    <t>1. Abflussbeiwerte</t>
  </si>
  <si>
    <t>a.  Berechneter Abflussbeiwert:</t>
  </si>
  <si>
    <r>
      <t>b.  Berechneter Abfluss</t>
    </r>
    <r>
      <rPr>
        <vertAlign val="superscript"/>
        <sz val="10"/>
        <color rgb="FF000000"/>
        <rFont val="Arial"/>
        <family val="2"/>
      </rPr>
      <t>1)</t>
    </r>
    <r>
      <rPr>
        <sz val="10"/>
        <color rgb="FF000000"/>
        <rFont val="Arial"/>
        <family val="2"/>
      </rPr>
      <t>:</t>
    </r>
  </si>
  <si>
    <t>l/s</t>
  </si>
  <si>
    <r>
      <t>c.  Zulässiger GEP-Abflussbeiwert</t>
    </r>
    <r>
      <rPr>
        <vertAlign val="superscript"/>
        <sz val="10"/>
        <color rgb="FF000000"/>
        <rFont val="Arial"/>
        <family val="2"/>
      </rPr>
      <t>2)</t>
    </r>
    <r>
      <rPr>
        <sz val="10"/>
        <color rgb="FF000000"/>
        <rFont val="Arial"/>
        <family val="2"/>
      </rPr>
      <t xml:space="preserve">:  </t>
    </r>
  </si>
  <si>
    <t>z.B. 75% = 0.75</t>
  </si>
  <si>
    <r>
      <t xml:space="preserve">d.  Retention/Versickerung notwendig?	</t>
    </r>
    <r>
      <rPr>
        <vertAlign val="superscript"/>
        <sz val="10"/>
        <color rgb="FF000000"/>
        <rFont val="Arial"/>
        <family val="2"/>
      </rPr>
      <t>3)</t>
    </r>
  </si>
  <si>
    <t xml:space="preserve">e.  Maximale Wassermenge, die in die </t>
  </si>
  <si>
    <r>
      <t>@ 300 l/s pro ha</t>
    </r>
    <r>
      <rPr>
        <vertAlign val="subscript"/>
        <sz val="10"/>
        <color theme="1"/>
        <rFont val="Arial"/>
        <family val="2"/>
      </rPr>
      <t>red</t>
    </r>
  </si>
  <si>
    <t>Kanalisation eingeleitet werden darf,</t>
  </si>
  <si>
    <t>um den GEP-Abflussbeiwert einzuhalten</t>
  </si>
  <si>
    <t>2. Deklaration der äquivaleneten Abflusbeiwerte mit Retention</t>
  </si>
  <si>
    <t>Hinweis: Retentionsanlagen sind nach den geltenden Normen und technischen Richtlinien zu dimensionieren</t>
  </si>
  <si>
    <r>
      <t>Art der Fläche</t>
    </r>
    <r>
      <rPr>
        <b/>
        <vertAlign val="superscript"/>
        <sz val="10"/>
        <color theme="1"/>
        <rFont val="Arial"/>
        <family val="2"/>
      </rPr>
      <t>4)</t>
    </r>
  </si>
  <si>
    <r>
      <t>Abflussbeiwert (C)</t>
    </r>
    <r>
      <rPr>
        <b/>
        <vertAlign val="superscript"/>
        <sz val="10"/>
        <color theme="1"/>
        <rFont val="Arial"/>
        <family val="2"/>
      </rPr>
      <t>5)</t>
    </r>
    <r>
      <rPr>
        <b/>
        <sz val="10"/>
        <color theme="1"/>
        <rFont val="Arial"/>
        <family val="2"/>
      </rPr>
      <t xml:space="preserve">
(SN 592 000)</t>
    </r>
  </si>
  <si>
    <r>
      <t>Q</t>
    </r>
    <r>
      <rPr>
        <b/>
        <vertAlign val="subscript"/>
        <sz val="10"/>
        <color theme="1"/>
        <rFont val="Arial"/>
        <family val="2"/>
      </rPr>
      <t>ab</t>
    </r>
    <r>
      <rPr>
        <b/>
        <sz val="10"/>
        <color theme="1"/>
        <rFont val="Arial"/>
        <family val="2"/>
      </rPr>
      <t xml:space="preserve"> mit Retention</t>
    </r>
    <r>
      <rPr>
        <b/>
        <vertAlign val="superscript"/>
        <sz val="10"/>
        <color theme="1"/>
        <rFont val="Arial"/>
        <family val="2"/>
      </rPr>
      <t>6)</t>
    </r>
    <r>
      <rPr>
        <b/>
        <sz val="10"/>
        <color theme="1"/>
        <rFont val="Arial"/>
        <family val="2"/>
      </rPr>
      <t xml:space="preserve"> (l/s)</t>
    </r>
  </si>
  <si>
    <r>
      <t>Resultierender 
Abflussbeiwert (C)</t>
    </r>
    <r>
      <rPr>
        <b/>
        <vertAlign val="superscript"/>
        <sz val="10"/>
        <color theme="1"/>
        <rFont val="Arial"/>
        <family val="2"/>
      </rPr>
      <t>7)</t>
    </r>
  </si>
  <si>
    <r>
      <t>Q</t>
    </r>
    <r>
      <rPr>
        <b/>
        <vertAlign val="subscript"/>
        <sz val="10"/>
        <color theme="1"/>
        <rFont val="Arial"/>
        <family val="2"/>
      </rPr>
      <t>ab</t>
    </r>
    <r>
      <rPr>
        <b/>
        <sz val="10"/>
        <color theme="1"/>
        <rFont val="Arial"/>
        <family val="2"/>
      </rPr>
      <t xml:space="preserve"> (l/s)</t>
    </r>
  </si>
  <si>
    <r>
      <t>Total der Flächen</t>
    </r>
    <r>
      <rPr>
        <vertAlign val="superscript"/>
        <sz val="10"/>
        <color rgb="FF000000"/>
        <rFont val="Arial"/>
        <family val="2"/>
      </rPr>
      <t>8)</t>
    </r>
  </si>
  <si>
    <r>
      <t>Q</t>
    </r>
    <r>
      <rPr>
        <b/>
        <vertAlign val="subscript"/>
        <sz val="10"/>
        <color rgb="FF000000"/>
        <rFont val="Arial"/>
        <family val="2"/>
      </rPr>
      <t>ab</t>
    </r>
    <r>
      <rPr>
        <b/>
        <sz val="10"/>
        <color rgb="FF000000"/>
        <rFont val="Arial"/>
        <family val="2"/>
      </rPr>
      <t xml:space="preserve"> Total</t>
    </r>
    <r>
      <rPr>
        <b/>
        <vertAlign val="superscript"/>
        <sz val="10"/>
        <color rgb="FF000000"/>
        <rFont val="Arial"/>
        <family val="2"/>
      </rPr>
      <t>9)</t>
    </r>
    <r>
      <rPr>
        <b/>
        <sz val="10"/>
        <color rgb="FF000000"/>
        <rFont val="Arial"/>
        <family val="2"/>
      </rPr>
      <t xml:space="preserve">  (l/s)</t>
    </r>
  </si>
  <si>
    <r>
      <t>Äquivalenter Abflussbeiwert (C) mit Retention</t>
    </r>
    <r>
      <rPr>
        <b/>
        <vertAlign val="superscript"/>
        <sz val="10"/>
        <color rgb="FF000000"/>
        <rFont val="Arial"/>
        <family val="2"/>
      </rPr>
      <t>10)</t>
    </r>
  </si>
  <si>
    <r>
      <t>Retentionsvolumen</t>
    </r>
    <r>
      <rPr>
        <b/>
        <vertAlign val="superscript"/>
        <sz val="10"/>
        <color rgb="FF000000"/>
        <rFont val="Arial"/>
        <family val="2"/>
      </rPr>
      <t>11)</t>
    </r>
    <r>
      <rPr>
        <b/>
        <sz val="10"/>
        <color rgb="FF000000"/>
        <rFont val="Arial"/>
        <family val="2"/>
      </rPr>
      <t xml:space="preserve"> (m</t>
    </r>
    <r>
      <rPr>
        <b/>
        <vertAlign val="superscript"/>
        <sz val="10"/>
        <color rgb="FF000000"/>
        <rFont val="Arial"/>
        <family val="2"/>
      </rPr>
      <t>3</t>
    </r>
    <r>
      <rPr>
        <b/>
        <sz val="10"/>
        <color rgb="FF000000"/>
        <rFont val="Arial"/>
        <family val="2"/>
      </rPr>
      <t>)</t>
    </r>
  </si>
  <si>
    <r>
      <t>3. Deklaration der Versickerung</t>
    </r>
    <r>
      <rPr>
        <b/>
        <vertAlign val="superscript"/>
        <sz val="10"/>
        <color rgb="FF000000"/>
        <rFont val="Arial"/>
        <family val="2"/>
      </rPr>
      <t>12)</t>
    </r>
  </si>
  <si>
    <t>Hinweise: Versickerungsanlagen sind nach den geltenden Normen und technischen Richtlinien zu dimensionieren. 
Der Bereich Siedlungsentwässerung / Naturgefahren muss vorgängig kontaktiert werden.
Die technischen Nachweise sind dem Gesuch beizulegen.</t>
  </si>
  <si>
    <t xml:space="preserve">Eine Versickerungsanlage ist Teil dieses Gesuchs:
</t>
  </si>
  <si>
    <t>bitte auswählen</t>
  </si>
  <si>
    <t>Sickerleistung der Versickerungsanlage</t>
  </si>
  <si>
    <t>In die Versickerungsanlage zufliessende Wassermenge</t>
  </si>
  <si>
    <t>Erforderliches Volumen Versickerungsanlage</t>
  </si>
  <si>
    <t>m3</t>
  </si>
  <si>
    <t>Erläuterungen:</t>
  </si>
  <si>
    <r>
      <t xml:space="preserve">1) In die öffentliche Kanalisation eingeleitete Wassermenge </t>
    </r>
    <r>
      <rPr>
        <b/>
        <sz val="10"/>
        <color rgb="FF000000"/>
        <rFont val="Arial"/>
        <family val="2"/>
      </rPr>
      <t>ohne</t>
    </r>
    <r>
      <rPr>
        <sz val="10"/>
        <color rgb="FF000000"/>
        <rFont val="Arial"/>
        <family val="2"/>
      </rPr>
      <t xml:space="preserve"> Retention/Versickerung.</t>
    </r>
  </si>
  <si>
    <t>2) Der zulässige GEP-Abflussbeiwert wird vom Bereich Siedlungsentwässerung / Naturgefahren angegeben und ist einzuhalten.</t>
  </si>
  <si>
    <r>
      <t>3) Falls Retention/Versickerung notwendig ("</t>
    </r>
    <r>
      <rPr>
        <sz val="10"/>
        <color rgb="FFFF0000"/>
        <rFont val="Arial"/>
        <family val="2"/>
      </rPr>
      <t>Ja</t>
    </r>
    <r>
      <rPr>
        <sz val="10"/>
        <color theme="1"/>
        <rFont val="Arial"/>
        <family val="2"/>
      </rPr>
      <t>"):</t>
    </r>
  </si>
  <si>
    <t xml:space="preserve">     Art der Befestigten Flächen im Tabellenblatt "Befestigte Flächen" ändern bis der zulässige GEP-Abflussbeiwert eingehalten ist ("Nein").</t>
  </si>
  <si>
    <t xml:space="preserve">     Retention vorsehen: Bitte Felder unter "2. Deklaration der äquivalenten Abflussbeiwerte mit Retention" ausfüllen.</t>
  </si>
  <si>
    <t xml:space="preserve">4) Es müssen sämtliche Flächen der Parzelle aufgeführt werden. </t>
  </si>
  <si>
    <t xml:space="preserve">     Das Total der Flächen muss der gesamten Parzellenfläche gemäss amtlicher Vermessung (AV) und dem Tabellenblatt "Befestigte Flächen" entsprechen.</t>
  </si>
  <si>
    <t xml:space="preserve">     Die an eine Retention angeschlossene Flächen sind auf dem Tabellenblatt "Befestigte Flächen" gemäss ihrer Bodenbedeckung anzugeben.</t>
  </si>
  <si>
    <t>5) Der Abflussbeiwert (C) berücksichtigt die Beschaffenheit der beregneten Fläche, die daraus resultierende Abminderung und die Verzögerung des Abflusses.</t>
  </si>
  <si>
    <t>6) Flächen, die an eine Retention angeschlossen sind: Weiterleitmenge aus der Retention angeben.</t>
  </si>
  <si>
    <r>
      <t xml:space="preserve">     Fläche, die </t>
    </r>
    <r>
      <rPr>
        <b/>
        <sz val="10"/>
        <color theme="1"/>
        <rFont val="Arial"/>
        <family val="2"/>
      </rPr>
      <t xml:space="preserve">nicht </t>
    </r>
    <r>
      <rPr>
        <sz val="10"/>
        <color theme="1"/>
        <rFont val="Arial"/>
        <family val="2"/>
      </rPr>
      <t>an die Retention angeschlossen sind: Leer lassen.</t>
    </r>
  </si>
  <si>
    <t>7) Berechneter Abflussbeiwert der Fläche nach der Retention.</t>
  </si>
  <si>
    <t>8) Das Total der Flächen muss der gesamten Parzellenfläche gemäss amtlicher Vermessung (AV) und dem Tabellenblatt "Befestigte Flächen" entsprechen.</t>
  </si>
  <si>
    <t>9) Die in die Kanalisation entwässerte Wassermenge mit Retention/Versickerung.</t>
  </si>
  <si>
    <t xml:space="preserve">     grün: Zulässiger GEP-Abflussbeiwert ist eingehalten.</t>
  </si>
  <si>
    <r>
      <t xml:space="preserve">     rot: Zulässiger GEP-Abflussbeiwert ist </t>
    </r>
    <r>
      <rPr>
        <b/>
        <sz val="10"/>
        <color rgb="FFFF0000"/>
        <rFont val="Arial"/>
        <family val="2"/>
      </rPr>
      <t xml:space="preserve">nicht </t>
    </r>
    <r>
      <rPr>
        <sz val="10"/>
        <color rgb="FFFF0000"/>
        <rFont val="Arial"/>
        <family val="2"/>
      </rPr>
      <t>eingehalten.</t>
    </r>
  </si>
  <si>
    <t>10) Berechneter äquivalenter Abflusbeiwert (C) mit Retention.</t>
  </si>
  <si>
    <t>11) Erforderliches Retentionsvolumen.</t>
  </si>
  <si>
    <t>12) An eine Versickerungsanlage angeschlossene Flächen im Tabellenblatt "Befestigte Flächen" angeben.</t>
  </si>
  <si>
    <t>Schräg-/Flachdach</t>
  </si>
  <si>
    <r>
      <t>Schräg-/Flachdach</t>
    </r>
    <r>
      <rPr>
        <b/>
        <sz val="10"/>
        <color theme="1"/>
        <rFont val="Arial"/>
        <family val="2"/>
      </rPr>
      <t>,</t>
    </r>
    <r>
      <rPr>
        <b/>
        <sz val="10"/>
        <color rgb="FFFF0000"/>
        <rFont val="Arial"/>
        <family val="2"/>
      </rPr>
      <t xml:space="preserve"> Retention</t>
    </r>
  </si>
  <si>
    <t>Flachdach Kies</t>
  </si>
  <si>
    <t>Begrüntes Flachdach 25-50</t>
  </si>
  <si>
    <t>Plätze und Wege Kies</t>
  </si>
  <si>
    <t>Plätze und Wege Hartbelag</t>
  </si>
  <si>
    <t>Übrige Flächen</t>
  </si>
  <si>
    <r>
      <t xml:space="preserve">Kolmations-grad </t>
    </r>
    <r>
      <rPr>
        <b/>
        <vertAlign val="superscript"/>
        <sz val="10"/>
        <color theme="1"/>
        <rFont val="Arial"/>
        <family val="2"/>
      </rPr>
      <t>6)</t>
    </r>
  </si>
  <si>
    <t xml:space="preserve">Plätze und Wege mit Hartbelag, Plastersteine gebundene Bauweise			</t>
  </si>
  <si>
    <t>Begrünte Flachdächer Aufbaudicke &gt;15 -25 cm</t>
  </si>
  <si>
    <t>Begrünte Flachdächer Aufbaudicke &gt;10 -15 cm</t>
  </si>
  <si>
    <t xml:space="preserve">Plätze und Wege mit Ökosystem (Splittfugen mit Fugananteil 3-6%)			</t>
  </si>
  <si>
    <t xml:space="preserve">Plätze und Wege mit Ökosystem (Splittfugen mit Fugananteil 6-12%)			</t>
  </si>
  <si>
    <t>Lockerer Kiesbelag, Schotterrasen</t>
  </si>
  <si>
    <t>DEKLARATION DER RETENTION</t>
  </si>
  <si>
    <t>6) Kolmationsgrad und Abflussbeiwerte siehe Tabellen 19 und 17:</t>
  </si>
  <si>
    <t>6) Kolmationsgrad</t>
  </si>
  <si>
    <t>Stadt Luzern</t>
  </si>
  <si>
    <t>Tiefbauamt</t>
  </si>
  <si>
    <t>Siedlungsentwässerung / Naturgefahren</t>
  </si>
  <si>
    <t>Industriestrasse 6</t>
  </si>
  <si>
    <t>6005 Luzern</t>
  </si>
  <si>
    <t>Stadt Luzern - Siedlungsentwässerung / Naturgefahren</t>
  </si>
  <si>
    <t xml:space="preserve">Telefon: </t>
  </si>
  <si>
    <t xml:space="preserve">Luzern links </t>
  </si>
  <si>
    <t>041 208 80 53</t>
  </si>
  <si>
    <t>Luzern rechts</t>
  </si>
  <si>
    <t>041 208 85 57</t>
  </si>
  <si>
    <t>Littau</t>
  </si>
  <si>
    <t>041 208 74 87</t>
  </si>
  <si>
    <t>E-Mail:</t>
  </si>
  <si>
    <t>liegenschaftsentwaesserung@stadtluzern.ch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</si>
</sst>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1" x14ac:knownFonts="1"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vertAlign val="superscript"/>
      <sz val="12"/>
      <color theme="1"/>
      <name val="Arial"/>
      <family val="2"/>
    </font>
    <font>
      <vertAlign val="superscript"/>
      <sz val="12"/>
      <color rgb="FF000000"/>
      <name val="Arial"/>
      <family val="2"/>
    </font>
    <font>
      <u/>
      <sz val="10"/>
      <color rgb="FFFF0000"/>
      <name val="Arial"/>
      <family val="2"/>
    </font>
    <font>
      <vertAlign val="superscript"/>
      <sz val="10"/>
      <color rgb="FF000000"/>
      <name val="Arial"/>
      <family val="2"/>
    </font>
    <font>
      <sz val="10"/>
      <name val="Arial"/>
      <family val="2"/>
    </font>
    <font>
      <vertAlign val="sub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b/>
      <vertAlign val="subscript"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sz val="10"/>
      <color rgb="FF64AC04"/>
      <name val="Arial"/>
      <family val="2"/>
    </font>
    <font>
      <b/>
      <sz val="10"/>
      <color rgb="FFFF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BE7E"/>
        <bgColor indexed="64"/>
      </patternFill>
    </fill>
    <fill>
      <patternFill patternType="solid">
        <fgColor rgb="FFC2A0EC"/>
        <bgColor indexed="64"/>
      </patternFill>
    </fill>
    <fill>
      <patternFill patternType="solid">
        <fgColor rgb="FF7EFF7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9917E"/>
        <bgColor indexed="64"/>
      </patternFill>
    </fill>
    <fill>
      <patternFill patternType="solid">
        <fgColor rgb="FFB7EEF3"/>
        <bgColor indexed="64"/>
      </patternFill>
    </fill>
    <fill>
      <patternFill patternType="solid">
        <fgColor rgb="FFFFFF7E"/>
        <bgColor indexed="64"/>
      </patternFill>
    </fill>
    <fill>
      <patternFill patternType="solid">
        <fgColor rgb="FFE691ED"/>
        <bgColor indexed="64"/>
      </patternFill>
    </fill>
    <fill>
      <patternFill patternType="solid">
        <fgColor rgb="FFE9D99C"/>
        <bgColor indexed="64"/>
      </patternFill>
    </fill>
    <fill>
      <patternFill patternType="solid">
        <fgColor rgb="FF7EFAFF"/>
        <bgColor indexed="64"/>
      </patternFill>
    </fill>
    <fill>
      <patternFill patternType="solid">
        <fgColor rgb="FFC0E3B0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7FC6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5EED3"/>
        <bgColor indexed="64"/>
      </patternFill>
    </fill>
    <fill>
      <patternFill patternType="solid">
        <fgColor rgb="FFE2F8FA"/>
        <bgColor indexed="64"/>
      </patternFill>
    </fill>
    <fill>
      <patternFill patternType="solid">
        <fgColor rgb="FFEDB0F2"/>
        <bgColor indexed="64"/>
      </patternFill>
    </fill>
    <fill>
      <patternFill patternType="gray0625">
        <bgColor rgb="FFE691ED"/>
      </patternFill>
    </fill>
    <fill>
      <patternFill patternType="gray0625">
        <bgColor rgb="FFEDB0F2"/>
      </patternFill>
    </fill>
    <fill>
      <patternFill patternType="gray0625">
        <bgColor rgb="FFF5EED3"/>
      </patternFill>
    </fill>
    <fill>
      <patternFill patternType="gray0625">
        <bgColor rgb="FFE9D99C"/>
      </patternFill>
    </fill>
    <fill>
      <patternFill patternType="gray0625">
        <bgColor rgb="FF7EFAFF"/>
      </patternFill>
    </fill>
    <fill>
      <patternFill patternType="gray0625">
        <bgColor rgb="FF7FC6DD"/>
      </patternFill>
    </fill>
    <fill>
      <patternFill patternType="gray0625">
        <bgColor rgb="FFC0E3B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2" fillId="15" borderId="3" xfId="0" applyFont="1" applyFill="1" applyBorder="1" applyAlignment="1" applyProtection="1">
      <alignment vertical="center" wrapText="1"/>
      <protection locked="0"/>
    </xf>
    <xf numFmtId="0" fontId="0" fillId="15" borderId="0" xfId="0" applyFill="1" applyProtection="1">
      <protection locked="0"/>
    </xf>
    <xf numFmtId="0" fontId="2" fillId="15" borderId="19" xfId="0" applyFont="1" applyFill="1" applyBorder="1" applyAlignment="1" applyProtection="1">
      <alignment horizontal="right" vertical="center" wrapText="1"/>
      <protection locked="0"/>
    </xf>
    <xf numFmtId="2" fontId="0" fillId="15" borderId="1" xfId="0" applyNumberFormat="1" applyFill="1" applyBorder="1" applyAlignment="1" applyProtection="1">
      <alignment horizontal="center" vertical="center" wrapText="1"/>
      <protection locked="0"/>
    </xf>
    <xf numFmtId="2" fontId="0" fillId="15" borderId="1" xfId="0" applyNumberFormat="1" applyFill="1" applyBorder="1" applyAlignment="1" applyProtection="1">
      <alignment horizontal="center" vertical="center"/>
      <protection locked="0"/>
    </xf>
    <xf numFmtId="2" fontId="0" fillId="15" borderId="32" xfId="0" applyNumberFormat="1" applyFill="1" applyBorder="1" applyAlignment="1" applyProtection="1">
      <alignment horizontal="center" vertical="center"/>
      <protection locked="0"/>
    </xf>
    <xf numFmtId="2" fontId="0" fillId="15" borderId="30" xfId="0" applyNumberForma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0" fillId="0" borderId="5" xfId="0" applyBorder="1"/>
    <xf numFmtId="0" fontId="2" fillId="0" borderId="0" xfId="0" applyFont="1" applyAlignment="1">
      <alignment horizontal="justify" vertical="center"/>
    </xf>
    <xf numFmtId="0" fontId="0" fillId="0" borderId="22" xfId="0" applyBorder="1"/>
    <xf numFmtId="0" fontId="2" fillId="0" borderId="20" xfId="0" applyFont="1" applyBorder="1" applyAlignment="1">
      <alignment horizontal="justify" vertical="center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19" xfId="0" applyBorder="1"/>
    <xf numFmtId="0" fontId="0" fillId="0" borderId="35" xfId="0" applyBorder="1"/>
    <xf numFmtId="0" fontId="1" fillId="0" borderId="2" xfId="0" applyFont="1" applyBorder="1"/>
    <xf numFmtId="0" fontId="1" fillId="0" borderId="3" xfId="0" applyFont="1" applyBorder="1"/>
    <xf numFmtId="0" fontId="3" fillId="0" borderId="0" xfId="0" applyFont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 wrapText="1"/>
    </xf>
    <xf numFmtId="2" fontId="0" fillId="3" borderId="1" xfId="0" applyNumberFormat="1" applyFill="1" applyBorder="1" applyAlignment="1">
      <alignment horizontal="center" vertical="center" wrapText="1"/>
    </xf>
    <xf numFmtId="2" fontId="0" fillId="3" borderId="8" xfId="0" applyNumberFormat="1" applyFill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2" fontId="0" fillId="4" borderId="8" xfId="0" applyNumberFormat="1" applyFill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 vertical="center" wrapText="1"/>
    </xf>
    <xf numFmtId="2" fontId="0" fillId="5" borderId="8" xfId="0" applyNumberForma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 wrapText="1"/>
    </xf>
    <xf numFmtId="2" fontId="0" fillId="7" borderId="8" xfId="0" applyNumberFormat="1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 wrapText="1"/>
    </xf>
    <xf numFmtId="2" fontId="0" fillId="8" borderId="8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 vertical="center" wrapText="1"/>
    </xf>
    <xf numFmtId="2" fontId="0" fillId="9" borderId="8" xfId="0" applyNumberFormat="1" applyFill="1" applyBorder="1" applyAlignment="1">
      <alignment horizontal="center" vertical="center"/>
    </xf>
    <xf numFmtId="2" fontId="0" fillId="10" borderId="1" xfId="0" applyNumberFormat="1" applyFill="1" applyBorder="1" applyAlignment="1">
      <alignment horizontal="center" vertical="center" wrapText="1"/>
    </xf>
    <xf numFmtId="2" fontId="0" fillId="10" borderId="8" xfId="0" applyNumberFormat="1" applyFill="1" applyBorder="1" applyAlignment="1">
      <alignment horizontal="center" vertical="center"/>
    </xf>
    <xf numFmtId="2" fontId="0" fillId="14" borderId="1" xfId="0" applyNumberFormat="1" applyFill="1" applyBorder="1" applyAlignment="1">
      <alignment horizontal="center" vertical="center" wrapText="1"/>
    </xf>
    <xf numFmtId="2" fontId="0" fillId="14" borderId="8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 wrapText="1"/>
    </xf>
    <xf numFmtId="2" fontId="0" fillId="11" borderId="8" xfId="0" applyNumberFormat="1" applyFill="1" applyBorder="1" applyAlignment="1">
      <alignment horizontal="center" vertical="center"/>
    </xf>
    <xf numFmtId="2" fontId="0" fillId="12" borderId="32" xfId="0" applyNumberFormat="1" applyFill="1" applyBorder="1" applyAlignment="1">
      <alignment horizontal="center" vertical="center" wrapText="1"/>
    </xf>
    <xf numFmtId="2" fontId="0" fillId="12" borderId="33" xfId="0" applyNumberFormat="1" applyFill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7" fillId="0" borderId="0" xfId="0" applyFont="1"/>
    <xf numFmtId="0" fontId="3" fillId="0" borderId="0" xfId="0" applyFont="1"/>
    <xf numFmtId="0" fontId="5" fillId="0" borderId="0" xfId="0" applyFont="1"/>
    <xf numFmtId="2" fontId="0" fillId="13" borderId="1" xfId="0" applyNumberFormat="1" applyFill="1" applyBorder="1" applyAlignment="1">
      <alignment horizontal="center" vertical="center"/>
    </xf>
    <xf numFmtId="2" fontId="0" fillId="13" borderId="8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 wrapText="1"/>
    </xf>
    <xf numFmtId="2" fontId="0" fillId="2" borderId="8" xfId="0" applyNumberFormat="1" applyFill="1" applyBorder="1" applyAlignment="1">
      <alignment horizontal="center" vertical="center" wrapText="1"/>
    </xf>
    <xf numFmtId="2" fontId="0" fillId="16" borderId="1" xfId="0" applyNumberFormat="1" applyFill="1" applyBorder="1" applyAlignment="1">
      <alignment horizontal="center" vertical="center"/>
    </xf>
    <xf numFmtId="2" fontId="0" fillId="16" borderId="8" xfId="0" applyNumberFormat="1" applyFill="1" applyBorder="1" applyAlignment="1">
      <alignment horizontal="center" vertical="center"/>
    </xf>
    <xf numFmtId="0" fontId="2" fillId="0" borderId="18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3" fillId="0" borderId="0" xfId="0" quotePrefix="1" applyFont="1"/>
    <xf numFmtId="0" fontId="4" fillId="0" borderId="0" xfId="0" applyFont="1" applyAlignment="1">
      <alignment vertical="center"/>
    </xf>
    <xf numFmtId="0" fontId="2" fillId="15" borderId="3" xfId="0" applyFont="1" applyFill="1" applyBorder="1" applyAlignment="1">
      <alignment vertical="center" wrapText="1"/>
    </xf>
    <xf numFmtId="0" fontId="0" fillId="15" borderId="0" xfId="0" applyFill="1"/>
    <xf numFmtId="0" fontId="2" fillId="15" borderId="19" xfId="0" applyFont="1" applyFill="1" applyBorder="1" applyAlignment="1">
      <alignment horizontal="right" vertical="center" wrapText="1"/>
    </xf>
    <xf numFmtId="2" fontId="0" fillId="15" borderId="1" xfId="0" applyNumberFormat="1" applyFill="1" applyBorder="1" applyAlignment="1">
      <alignment horizontal="center" vertical="center" wrapText="1"/>
    </xf>
    <xf numFmtId="0" fontId="0" fillId="0" borderId="0" xfId="0" quotePrefix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" xfId="0" applyFont="1" applyBorder="1" applyAlignment="1">
      <alignment horizontal="left" vertical="center" wrapText="1" indent="1"/>
    </xf>
    <xf numFmtId="2" fontId="2" fillId="0" borderId="3" xfId="0" applyNumberFormat="1" applyFont="1" applyBorder="1" applyAlignment="1">
      <alignment vertical="center" wrapText="1"/>
    </xf>
    <xf numFmtId="0" fontId="0" fillId="0" borderId="3" xfId="0" applyBorder="1" applyAlignment="1">
      <alignment horizontal="right"/>
    </xf>
    <xf numFmtId="0" fontId="2" fillId="0" borderId="0" xfId="0" applyFont="1" applyAlignment="1">
      <alignment horizontal="left" vertical="center" wrapText="1" indent="1"/>
    </xf>
    <xf numFmtId="2" fontId="2" fillId="0" borderId="0" xfId="0" applyNumberFormat="1" applyFont="1" applyAlignment="1">
      <alignment vertic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 wrapText="1"/>
    </xf>
    <xf numFmtId="0" fontId="13" fillId="0" borderId="0" xfId="0" applyFont="1"/>
    <xf numFmtId="164" fontId="2" fillId="0" borderId="0" xfId="0" applyNumberFormat="1" applyFont="1" applyAlignment="1">
      <alignment horizontal="right" vertical="center" wrapText="1"/>
    </xf>
    <xf numFmtId="0" fontId="0" fillId="0" borderId="0" xfId="0" quotePrefix="1" applyAlignment="1">
      <alignment vertical="center"/>
    </xf>
    <xf numFmtId="0" fontId="0" fillId="0" borderId="6" xfId="0" quotePrefix="1" applyBorder="1" applyAlignment="1">
      <alignment vertical="center"/>
    </xf>
    <xf numFmtId="0" fontId="2" fillId="0" borderId="20" xfId="0" applyFont="1" applyBorder="1" applyAlignment="1">
      <alignment horizontal="left" vertical="center" wrapText="1" indent="1"/>
    </xf>
    <xf numFmtId="164" fontId="2" fillId="0" borderId="20" xfId="0" applyNumberFormat="1" applyFont="1" applyBorder="1" applyAlignment="1">
      <alignment horizontal="right" vertical="center" wrapText="1"/>
    </xf>
    <xf numFmtId="0" fontId="0" fillId="0" borderId="20" xfId="0" quotePrefix="1" applyBorder="1" applyAlignment="1">
      <alignment vertical="center"/>
    </xf>
    <xf numFmtId="0" fontId="0" fillId="0" borderId="21" xfId="0" quotePrefix="1" applyBorder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5" xfId="0" applyFont="1" applyBorder="1" applyAlignment="1">
      <alignment horizontal="left" wrapText="1"/>
    </xf>
    <xf numFmtId="0" fontId="0" fillId="15" borderId="7" xfId="0" applyFill="1" applyBorder="1" applyAlignment="1" applyProtection="1">
      <alignment horizontal="left" vertical="center" wrapText="1"/>
      <protection locked="0"/>
    </xf>
    <xf numFmtId="2" fontId="0" fillId="15" borderId="1" xfId="0" applyNumberFormat="1" applyFill="1" applyBorder="1" applyAlignment="1" applyProtection="1">
      <alignment horizontal="center" wrapText="1"/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2" fontId="0" fillId="15" borderId="7" xfId="0" applyNumberFormat="1" applyFill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left" vertical="center"/>
    </xf>
    <xf numFmtId="2" fontId="0" fillId="0" borderId="1" xfId="0" applyNumberFormat="1" applyBorder="1" applyAlignment="1">
      <alignment horizontal="center"/>
    </xf>
    <xf numFmtId="2" fontId="0" fillId="0" borderId="23" xfId="0" applyNumberForma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wrapText="1"/>
    </xf>
    <xf numFmtId="2" fontId="0" fillId="0" borderId="1" xfId="0" quotePrefix="1" applyNumberFormat="1" applyBorder="1" applyAlignment="1">
      <alignment horizontal="center" vertical="center"/>
    </xf>
    <xf numFmtId="2" fontId="0" fillId="0" borderId="23" xfId="0" quotePrefix="1" applyNumberFormat="1" applyBorder="1" applyAlignment="1">
      <alignment horizontal="center" vertical="center"/>
    </xf>
    <xf numFmtId="2" fontId="0" fillId="0" borderId="8" xfId="0" quotePrefix="1" applyNumberForma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2" fontId="1" fillId="0" borderId="1" xfId="0" quotePrefix="1" applyNumberFormat="1" applyFont="1" applyBorder="1" applyAlignment="1">
      <alignment horizontal="center" wrapText="1"/>
    </xf>
    <xf numFmtId="2" fontId="3" fillId="0" borderId="1" xfId="0" quotePrefix="1" applyNumberFormat="1" applyFont="1" applyBorder="1" applyAlignment="1">
      <alignment horizontal="center" vertical="center"/>
    </xf>
    <xf numFmtId="2" fontId="3" fillId="0" borderId="23" xfId="0" quotePrefix="1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1" fillId="0" borderId="36" xfId="0" applyFont="1" applyBorder="1" applyAlignment="1">
      <alignment horizontal="left" vertical="center" wrapText="1"/>
    </xf>
    <xf numFmtId="2" fontId="1" fillId="0" borderId="14" xfId="0" quotePrefix="1" applyNumberFormat="1" applyFont="1" applyBorder="1" applyAlignment="1">
      <alignment horizontal="center" vertical="center" wrapText="1"/>
    </xf>
    <xf numFmtId="2" fontId="3" fillId="0" borderId="14" xfId="0" quotePrefix="1" applyNumberFormat="1" applyFont="1" applyBorder="1" applyAlignment="1">
      <alignment horizontal="center" vertical="center"/>
    </xf>
    <xf numFmtId="2" fontId="3" fillId="0" borderId="37" xfId="0" quotePrefix="1" applyNumberFormat="1" applyFont="1" applyBorder="1" applyAlignment="1">
      <alignment horizontal="center" vertical="center"/>
    </xf>
    <xf numFmtId="2" fontId="3" fillId="0" borderId="13" xfId="0" quotePrefix="1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19" fillId="0" borderId="0" xfId="0" applyFont="1"/>
    <xf numFmtId="0" fontId="0" fillId="15" borderId="7" xfId="0" applyFill="1" applyBorder="1" applyAlignment="1">
      <alignment horizontal="left" vertical="center" wrapText="1"/>
    </xf>
    <xf numFmtId="2" fontId="0" fillId="15" borderId="1" xfId="0" applyNumberFormat="1" applyFill="1" applyBorder="1" applyAlignment="1">
      <alignment horizontal="center" wrapText="1"/>
    </xf>
    <xf numFmtId="2" fontId="0" fillId="15" borderId="7" xfId="0" applyNumberFormat="1" applyFill="1" applyBorder="1" applyAlignment="1">
      <alignment horizontal="left" vertical="center" wrapText="1"/>
    </xf>
    <xf numFmtId="165" fontId="3" fillId="0" borderId="20" xfId="0" applyNumberFormat="1" applyFont="1" applyBorder="1" applyAlignment="1">
      <alignment horizontal="center" vertical="center"/>
    </xf>
    <xf numFmtId="9" fontId="0" fillId="0" borderId="43" xfId="0" applyNumberFormat="1" applyBorder="1" applyAlignment="1">
      <alignment horizontal="center" vertical="center"/>
    </xf>
    <xf numFmtId="0" fontId="0" fillId="0" borderId="23" xfId="0" quotePrefix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1" fontId="0" fillId="16" borderId="23" xfId="0" applyNumberFormat="1" applyFill="1" applyBorder="1" applyAlignment="1" applyProtection="1">
      <alignment horizontal="center" vertical="center"/>
      <protection locked="0"/>
    </xf>
    <xf numFmtId="1" fontId="0" fillId="2" borderId="23" xfId="0" applyNumberFormat="1" applyFill="1" applyBorder="1" applyAlignment="1" applyProtection="1">
      <alignment horizontal="center" vertical="center" wrapText="1"/>
      <protection locked="0"/>
    </xf>
    <xf numFmtId="1" fontId="0" fillId="3" borderId="23" xfId="0" applyNumberFormat="1" applyFill="1" applyBorder="1" applyAlignment="1" applyProtection="1">
      <alignment horizontal="center" vertical="center" wrapText="1"/>
      <protection locked="0"/>
    </xf>
    <xf numFmtId="1" fontId="0" fillId="4" borderId="23" xfId="0" applyNumberFormat="1" applyFill="1" applyBorder="1" applyAlignment="1" applyProtection="1">
      <alignment horizontal="center" vertical="center" wrapText="1"/>
      <protection locked="0"/>
    </xf>
    <xf numFmtId="1" fontId="0" fillId="5" borderId="23" xfId="0" applyNumberFormat="1" applyFill="1" applyBorder="1" applyAlignment="1" applyProtection="1">
      <alignment horizontal="center" vertical="center" wrapText="1"/>
      <protection locked="0"/>
    </xf>
    <xf numFmtId="1" fontId="0" fillId="6" borderId="23" xfId="0" applyNumberFormat="1" applyFill="1" applyBorder="1" applyAlignment="1" applyProtection="1">
      <alignment horizontal="center" vertical="center" wrapText="1"/>
      <protection locked="0"/>
    </xf>
    <xf numFmtId="1" fontId="0" fillId="7" borderId="23" xfId="0" applyNumberFormat="1" applyFill="1" applyBorder="1" applyAlignment="1" applyProtection="1">
      <alignment horizontal="center" vertical="center" wrapText="1"/>
      <protection locked="0"/>
    </xf>
    <xf numFmtId="1" fontId="0" fillId="8" borderId="23" xfId="0" applyNumberFormat="1" applyFill="1" applyBorder="1" applyAlignment="1" applyProtection="1">
      <alignment horizontal="center" vertical="center" wrapText="1"/>
      <protection locked="0"/>
    </xf>
    <xf numFmtId="1" fontId="0" fillId="13" borderId="23" xfId="0" applyNumberFormat="1" applyFill="1" applyBorder="1" applyAlignment="1" applyProtection="1">
      <alignment horizontal="center" vertical="center"/>
      <protection locked="0"/>
    </xf>
    <xf numFmtId="1" fontId="0" fillId="0" borderId="42" xfId="0" applyNumberFormat="1" applyBorder="1" applyAlignment="1" applyProtection="1">
      <alignment horizontal="center" vertical="center"/>
      <protection locked="0"/>
    </xf>
    <xf numFmtId="2" fontId="0" fillId="17" borderId="1" xfId="0" applyNumberFormat="1" applyFill="1" applyBorder="1" applyAlignment="1">
      <alignment horizontal="center" vertical="center" wrapText="1"/>
    </xf>
    <xf numFmtId="2" fontId="0" fillId="17" borderId="8" xfId="0" applyNumberFormat="1" applyFill="1" applyBorder="1" applyAlignment="1">
      <alignment horizontal="center" vertical="center"/>
    </xf>
    <xf numFmtId="2" fontId="0" fillId="18" borderId="1" xfId="0" applyNumberFormat="1" applyFill="1" applyBorder="1" applyAlignment="1">
      <alignment horizontal="center" vertical="center" wrapText="1"/>
    </xf>
    <xf numFmtId="1" fontId="0" fillId="18" borderId="23" xfId="0" applyNumberFormat="1" applyFill="1" applyBorder="1" applyAlignment="1" applyProtection="1">
      <alignment horizontal="center" vertical="center" wrapText="1"/>
      <protection locked="0"/>
    </xf>
    <xf numFmtId="2" fontId="0" fillId="18" borderId="8" xfId="0" applyNumberFormat="1" applyFill="1" applyBorder="1" applyAlignment="1">
      <alignment horizontal="center" vertical="center"/>
    </xf>
    <xf numFmtId="2" fontId="0" fillId="19" borderId="1" xfId="0" applyNumberFormat="1" applyFill="1" applyBorder="1" applyAlignment="1">
      <alignment horizontal="center" vertical="center" wrapText="1"/>
    </xf>
    <xf numFmtId="2" fontId="0" fillId="19" borderId="8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20" borderId="23" xfId="0" applyNumberFormat="1" applyFill="1" applyBorder="1" applyAlignment="1" applyProtection="1">
      <alignment horizontal="center" vertical="center" wrapText="1"/>
      <protection locked="0"/>
    </xf>
    <xf numFmtId="1" fontId="0" fillId="21" borderId="23" xfId="0" applyNumberFormat="1" applyFill="1" applyBorder="1" applyAlignment="1" applyProtection="1">
      <alignment horizontal="center" vertical="center" wrapText="1"/>
      <protection locked="0"/>
    </xf>
    <xf numFmtId="1" fontId="0" fillId="22" borderId="23" xfId="0" applyNumberFormat="1" applyFill="1" applyBorder="1" applyAlignment="1" applyProtection="1">
      <alignment horizontal="center" vertical="center" wrapText="1"/>
      <protection locked="0"/>
    </xf>
    <xf numFmtId="1" fontId="0" fillId="23" borderId="23" xfId="0" applyNumberFormat="1" applyFill="1" applyBorder="1" applyAlignment="1" applyProtection="1">
      <alignment horizontal="center" vertical="center" wrapText="1"/>
      <protection locked="0"/>
    </xf>
    <xf numFmtId="1" fontId="0" fillId="24" borderId="23" xfId="0" applyNumberFormat="1" applyFill="1" applyBorder="1" applyAlignment="1" applyProtection="1">
      <alignment horizontal="center" vertical="center" wrapText="1"/>
      <protection locked="0"/>
    </xf>
    <xf numFmtId="1" fontId="0" fillId="25" borderId="23" xfId="0" applyNumberFormat="1" applyFill="1" applyBorder="1" applyAlignment="1" applyProtection="1">
      <alignment horizontal="center" vertical="center" wrapText="1"/>
      <protection locked="0"/>
    </xf>
    <xf numFmtId="1" fontId="0" fillId="26" borderId="41" xfId="0" applyNumberFormat="1" applyFill="1" applyBorder="1" applyAlignment="1" applyProtection="1">
      <alignment horizontal="center" vertical="center" wrapText="1"/>
      <protection locked="0"/>
    </xf>
    <xf numFmtId="0" fontId="0" fillId="0" borderId="4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5" xfId="0" applyBorder="1" applyAlignment="1">
      <alignment vertical="center"/>
    </xf>
    <xf numFmtId="0" fontId="6" fillId="0" borderId="0" xfId="1" applyAlignment="1">
      <alignment vertical="center"/>
    </xf>
    <xf numFmtId="0" fontId="6" fillId="0" borderId="0" xfId="1" applyFill="1" applyAlignment="1" applyProtection="1">
      <alignment vertical="center"/>
    </xf>
    <xf numFmtId="1" fontId="0" fillId="16" borderId="23" xfId="0" applyNumberFormat="1" applyFill="1" applyBorder="1" applyAlignment="1">
      <alignment horizontal="center" vertical="center"/>
    </xf>
    <xf numFmtId="1" fontId="0" fillId="2" borderId="23" xfId="0" applyNumberFormat="1" applyFill="1" applyBorder="1" applyAlignment="1">
      <alignment horizontal="center" vertical="center" wrapText="1"/>
    </xf>
    <xf numFmtId="1" fontId="0" fillId="3" borderId="23" xfId="0" applyNumberFormat="1" applyFill="1" applyBorder="1" applyAlignment="1">
      <alignment horizontal="center" vertical="center" wrapText="1"/>
    </xf>
    <xf numFmtId="1" fontId="0" fillId="4" borderId="23" xfId="0" applyNumberFormat="1" applyFill="1" applyBorder="1" applyAlignment="1">
      <alignment horizontal="center" vertical="center" wrapText="1"/>
    </xf>
    <xf numFmtId="1" fontId="0" fillId="5" borderId="23" xfId="0" applyNumberFormat="1" applyFill="1" applyBorder="1" applyAlignment="1">
      <alignment horizontal="center" vertical="center" wrapText="1"/>
    </xf>
    <xf numFmtId="1" fontId="0" fillId="6" borderId="23" xfId="0" applyNumberFormat="1" applyFill="1" applyBorder="1" applyAlignment="1">
      <alignment horizontal="center" vertical="center" wrapText="1"/>
    </xf>
    <xf numFmtId="1" fontId="0" fillId="18" borderId="23" xfId="0" applyNumberFormat="1" applyFill="1" applyBorder="1" applyAlignment="1">
      <alignment horizontal="center" vertical="center" wrapText="1"/>
    </xf>
    <xf numFmtId="1" fontId="0" fillId="7" borderId="23" xfId="0" applyNumberFormat="1" applyFill="1" applyBorder="1" applyAlignment="1">
      <alignment horizontal="center" vertical="center" wrapText="1"/>
    </xf>
    <xf numFmtId="1" fontId="0" fillId="8" borderId="23" xfId="0" applyNumberFormat="1" applyFill="1" applyBorder="1" applyAlignment="1">
      <alignment horizontal="center" vertical="center" wrapText="1"/>
    </xf>
    <xf numFmtId="1" fontId="0" fillId="0" borderId="4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1" applyAlignment="1">
      <alignment horizontal="left" vertical="center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9" borderId="9" xfId="0" applyFill="1" applyBorder="1" applyAlignment="1">
      <alignment horizontal="left" vertical="center" wrapText="1"/>
    </xf>
    <xf numFmtId="0" fontId="0" fillId="19" borderId="10" xfId="0" applyFill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0" fillId="7" borderId="9" xfId="0" applyFill="1" applyBorder="1" applyAlignment="1">
      <alignment vertical="center" wrapText="1"/>
    </xf>
    <xf numFmtId="0" fontId="0" fillId="7" borderId="10" xfId="0" applyFill="1" applyBorder="1" applyAlignment="1">
      <alignment vertical="center" wrapText="1"/>
    </xf>
    <xf numFmtId="0" fontId="0" fillId="8" borderId="9" xfId="0" applyFill="1" applyBorder="1" applyAlignment="1">
      <alignment vertical="center" wrapText="1"/>
    </xf>
    <xf numFmtId="0" fontId="0" fillId="8" borderId="10" xfId="0" applyFill="1" applyBorder="1" applyAlignment="1">
      <alignment vertical="center" wrapText="1"/>
    </xf>
    <xf numFmtId="0" fontId="0" fillId="9" borderId="9" xfId="0" applyFill="1" applyBorder="1" applyAlignment="1">
      <alignment vertical="center" wrapText="1"/>
    </xf>
    <xf numFmtId="0" fontId="0" fillId="9" borderId="10" xfId="0" applyFill="1" applyBorder="1" applyAlignment="1">
      <alignment vertical="center" wrapText="1"/>
    </xf>
    <xf numFmtId="0" fontId="0" fillId="10" borderId="9" xfId="0" applyFill="1" applyBorder="1" applyAlignment="1">
      <alignment vertical="center" wrapText="1"/>
    </xf>
    <xf numFmtId="0" fontId="0" fillId="10" borderId="10" xfId="0" applyFill="1" applyBorder="1" applyAlignment="1">
      <alignment vertical="center" wrapText="1"/>
    </xf>
    <xf numFmtId="0" fontId="0" fillId="14" borderId="9" xfId="0" applyFill="1" applyBorder="1" applyAlignment="1">
      <alignment vertical="center" wrapText="1"/>
    </xf>
    <xf numFmtId="0" fontId="0" fillId="14" borderId="10" xfId="0" applyFill="1" applyBorder="1" applyAlignment="1">
      <alignment vertical="center" wrapText="1"/>
    </xf>
    <xf numFmtId="0" fontId="0" fillId="12" borderId="9" xfId="0" applyFill="1" applyBorder="1" applyAlignment="1">
      <alignment vertical="center" wrapText="1"/>
    </xf>
    <xf numFmtId="0" fontId="0" fillId="12" borderId="10" xfId="0" applyFill="1" applyBorder="1" applyAlignment="1">
      <alignment vertical="center" wrapText="1"/>
    </xf>
    <xf numFmtId="0" fontId="0" fillId="18" borderId="9" xfId="0" applyFill="1" applyBorder="1" applyAlignment="1">
      <alignment vertical="center" wrapText="1"/>
    </xf>
    <xf numFmtId="0" fontId="0" fillId="18" borderId="10" xfId="0" applyFill="1" applyBorder="1" applyAlignment="1">
      <alignment vertical="center" wrapText="1"/>
    </xf>
    <xf numFmtId="0" fontId="0" fillId="17" borderId="9" xfId="0" applyFill="1" applyBorder="1" applyAlignment="1">
      <alignment vertical="center" wrapText="1"/>
    </xf>
    <xf numFmtId="0" fontId="0" fillId="17" borderId="10" xfId="0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4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3" fillId="0" borderId="5" xfId="0" quotePrefix="1" applyFont="1" applyBorder="1" applyAlignment="1">
      <alignment horizontal="left" vertical="top"/>
    </xf>
    <xf numFmtId="0" fontId="3" fillId="0" borderId="0" xfId="0" quotePrefix="1" applyFont="1" applyAlignment="1">
      <alignment horizontal="left" vertical="top"/>
    </xf>
    <xf numFmtId="0" fontId="0" fillId="13" borderId="7" xfId="0" applyFill="1" applyBorder="1" applyAlignment="1">
      <alignment horizontal="left" vertical="center" wrapText="1"/>
    </xf>
    <xf numFmtId="0" fontId="0" fillId="13" borderId="1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16" borderId="7" xfId="0" applyFill="1" applyBorder="1" applyAlignment="1">
      <alignment horizontal="left" vertical="center" wrapText="1"/>
    </xf>
    <xf numFmtId="0" fontId="0" fillId="16" borderId="1" xfId="0" applyFill="1" applyBorder="1" applyAlignment="1">
      <alignment horizontal="left" vertical="center" wrapText="1"/>
    </xf>
    <xf numFmtId="0" fontId="0" fillId="4" borderId="9" xfId="0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15" borderId="3" xfId="0" applyFill="1" applyBorder="1" applyAlignment="1" applyProtection="1">
      <alignment horizontal="left"/>
      <protection locked="0"/>
    </xf>
    <xf numFmtId="0" fontId="0" fillId="15" borderId="4" xfId="0" applyFill="1" applyBorder="1" applyAlignment="1" applyProtection="1">
      <alignment horizontal="left"/>
      <protection locked="0"/>
    </xf>
    <xf numFmtId="0" fontId="0" fillId="5" borderId="9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0" fillId="15" borderId="0" xfId="0" applyFill="1" applyAlignment="1" applyProtection="1">
      <alignment horizontal="left"/>
      <protection locked="0"/>
    </xf>
    <xf numFmtId="0" fontId="0" fillId="15" borderId="6" xfId="0" applyFill="1" applyBorder="1" applyAlignment="1" applyProtection="1">
      <alignment horizontal="left"/>
      <protection locked="0"/>
    </xf>
    <xf numFmtId="0" fontId="0" fillId="11" borderId="9" xfId="0" applyFill="1" applyBorder="1" applyAlignment="1">
      <alignment vertical="center" wrapText="1"/>
    </xf>
    <xf numFmtId="0" fontId="0" fillId="11" borderId="10" xfId="0" applyFill="1" applyBorder="1" applyAlignment="1">
      <alignment vertical="center" wrapText="1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0" fillId="0" borderId="23" xfId="0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0" fillId="15" borderId="3" xfId="0" applyFill="1" applyBorder="1" applyAlignment="1">
      <alignment horizontal="left"/>
    </xf>
    <xf numFmtId="0" fontId="0" fillId="15" borderId="4" xfId="0" applyFill="1" applyBorder="1" applyAlignment="1">
      <alignment horizontal="left"/>
    </xf>
    <xf numFmtId="0" fontId="0" fillId="15" borderId="0" xfId="0" applyFill="1" applyAlignment="1">
      <alignment horizontal="left"/>
    </xf>
    <xf numFmtId="0" fontId="0" fillId="15" borderId="6" xfId="0" applyFill="1" applyBorder="1" applyAlignment="1">
      <alignment horizontal="left"/>
    </xf>
    <xf numFmtId="0" fontId="0" fillId="15" borderId="20" xfId="0" applyFill="1" applyBorder="1" applyAlignment="1">
      <alignment horizontal="left"/>
    </xf>
    <xf numFmtId="0" fontId="0" fillId="15" borderId="21" xfId="0" applyFill="1" applyBorder="1" applyAlignment="1">
      <alignment horizontal="left"/>
    </xf>
  </cellXfs>
  <cellStyles count="2">
    <cellStyle name="Link" xfId="1" builtinId="8"/>
    <cellStyle name="Standard" xfId="0" builtinId="0"/>
  </cellStyles>
  <dxfs count="18"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8585"/>
        </patternFill>
      </fill>
    </dxf>
    <dxf>
      <fill>
        <patternFill>
          <bgColor rgb="FF92D050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</dxfs>
  <tableStyles count="0" defaultTableStyle="TableStyleMedium2" defaultPivotStyle="PivotStyleLight16"/>
  <colors>
    <mruColors>
      <color rgb="FFD2CAB4"/>
      <color rgb="FFEDB0F2"/>
      <color rgb="FF89E2EB"/>
      <color rgb="FFE2F8FA"/>
      <color rgb="FFF5EED3"/>
      <color rgb="FFB7EEF3"/>
      <color rgb="FF64AC04"/>
      <color rgb="FF06AA2D"/>
      <color rgb="FF0563C1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173934</xdr:colOff>
      <xdr:row>24</xdr:row>
      <xdr:rowOff>33131</xdr:rowOff>
    </xdr:from>
    <xdr:to>
      <xdr:col>22</xdr:col>
      <xdr:colOff>136573</xdr:colOff>
      <xdr:row>36</xdr:row>
      <xdr:rowOff>182194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3B62F9E-6E4A-9D9E-9296-09887B4CF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9782" y="4646544"/>
          <a:ext cx="5296639" cy="279121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15</xdr:col>
      <xdr:colOff>105640</xdr:colOff>
      <xdr:row>28</xdr:row>
      <xdr:rowOff>173935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A282F68-40D6-4F76-86C8-ED0872B8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49848" y="2667000"/>
          <a:ext cx="6201640" cy="3105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10582</xdr:colOff>
      <xdr:row>12</xdr:row>
      <xdr:rowOff>158750</xdr:rowOff>
    </xdr:from>
    <xdr:to>
      <xdr:col>16</xdr:col>
      <xdr:colOff>264220</xdr:colOff>
      <xdr:row>64</xdr:row>
      <xdr:rowOff>49741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7582" y="2444750"/>
          <a:ext cx="7111638" cy="100721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2401</xdr:colOff>
      <xdr:row>15</xdr:row>
      <xdr:rowOff>22412</xdr:rowOff>
    </xdr:from>
    <xdr:to>
      <xdr:col>17</xdr:col>
      <xdr:colOff>541789</xdr:colOff>
      <xdr:row>65</xdr:row>
      <xdr:rowOff>29936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8976" y="2879912"/>
          <a:ext cx="7111638" cy="10075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.stadtluzern.ch\Users%20II$\WickiS\CMI\48d5b017ead042dbbe2092a9e7a89b90\Berechnungstabelle_Vorlage_Beispiel_2311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festigte Flächen"/>
      <sheetName val="Retention-Versickerung"/>
      <sheetName val="Beispiel Befestigte Flächen"/>
      <sheetName val="Beispiel Retention-Versickerung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liegenschaftsentwaesserung@stadtluzern.ch" TargetMode="External"/><Relationship Id="rId1" Type="http://schemas.openxmlformats.org/officeDocument/2006/relationships/hyperlink" Target="https://www.stadtluzern.ch/politikverwaltung/stadtverwaltung/dienstabteilungenbereiche/8198" TargetMode="Externa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7"/>
  <sheetViews>
    <sheetView tabSelected="1" zoomScale="115" zoomScaleNormal="115" zoomScalePageLayoutView="115" workbookViewId="0"/>
  </sheetViews>
  <sheetFormatPr baseColWidth="10" defaultRowHeight="12.75" x14ac:dyDescent="0.2"/>
  <cols>
    <col min="1" max="1" width="25.140625" customWidth="1"/>
    <col min="2" max="2" width="37.140625" customWidth="1"/>
    <col min="3" max="3" width="18.5703125" customWidth="1"/>
    <col min="4" max="4" width="20.140625" customWidth="1"/>
    <col min="5" max="5" width="12.42578125" customWidth="1"/>
    <col min="6" max="6" width="18.42578125" customWidth="1"/>
  </cols>
  <sheetData>
    <row r="1" spans="1:6" ht="15" customHeight="1" x14ac:dyDescent="0.2">
      <c r="A1" s="1">
        <f ca="1">TODAY()</f>
        <v>45875</v>
      </c>
      <c r="C1" s="3" t="s">
        <v>143</v>
      </c>
      <c r="D1" s="167"/>
      <c r="E1" s="167"/>
      <c r="F1" s="167"/>
    </row>
    <row r="2" spans="1:6" ht="15" customHeight="1" x14ac:dyDescent="0.2">
      <c r="C2" s="3" t="s">
        <v>144</v>
      </c>
      <c r="D2" s="167"/>
      <c r="E2" s="167"/>
      <c r="F2" s="167"/>
    </row>
    <row r="3" spans="1:6" ht="15" customHeight="1" x14ac:dyDescent="0.2">
      <c r="C3" s="3" t="s">
        <v>145</v>
      </c>
      <c r="D3" s="138"/>
      <c r="E3" s="138"/>
      <c r="F3" s="167"/>
    </row>
    <row r="4" spans="1:6" ht="15" customHeight="1" x14ac:dyDescent="0.2">
      <c r="C4" s="3" t="s">
        <v>146</v>
      </c>
      <c r="D4" s="167"/>
      <c r="E4" s="167"/>
      <c r="F4" s="167"/>
    </row>
    <row r="5" spans="1:6" ht="15" customHeight="1" x14ac:dyDescent="0.2">
      <c r="C5" s="3" t="s">
        <v>147</v>
      </c>
      <c r="D5" s="167"/>
      <c r="E5" s="167"/>
      <c r="F5" s="167"/>
    </row>
    <row r="6" spans="1:6" ht="15" customHeight="1" x14ac:dyDescent="0.2">
      <c r="C6" s="169" t="s">
        <v>148</v>
      </c>
      <c r="D6" s="170"/>
      <c r="E6" s="167"/>
      <c r="F6" s="167"/>
    </row>
    <row r="7" spans="1:6" ht="15" customHeight="1" x14ac:dyDescent="0.2">
      <c r="C7" s="3" t="s">
        <v>149</v>
      </c>
      <c r="D7" s="3" t="s">
        <v>150</v>
      </c>
      <c r="E7" s="3" t="s">
        <v>151</v>
      </c>
      <c r="F7" s="167"/>
    </row>
    <row r="8" spans="1:6" ht="15" customHeight="1" x14ac:dyDescent="0.2">
      <c r="A8" s="3"/>
      <c r="C8" s="167"/>
      <c r="D8" s="3" t="s">
        <v>152</v>
      </c>
      <c r="E8" s="3" t="s">
        <v>153</v>
      </c>
      <c r="F8" s="167"/>
    </row>
    <row r="9" spans="1:6" ht="15" customHeight="1" x14ac:dyDescent="0.2">
      <c r="A9" s="4"/>
      <c r="C9" s="167"/>
      <c r="D9" s="3" t="s">
        <v>154</v>
      </c>
      <c r="E9" s="3" t="s">
        <v>155</v>
      </c>
      <c r="F9" s="167"/>
    </row>
    <row r="10" spans="1:6" ht="15" customHeight="1" x14ac:dyDescent="0.2">
      <c r="A10" s="3"/>
      <c r="C10" s="3" t="s">
        <v>156</v>
      </c>
      <c r="D10" s="184" t="s">
        <v>157</v>
      </c>
      <c r="E10" s="184"/>
      <c r="F10" s="184"/>
    </row>
    <row r="11" spans="1:6" ht="15" customHeight="1" x14ac:dyDescent="0.2">
      <c r="A11" s="4"/>
    </row>
    <row r="12" spans="1:6" ht="15" customHeight="1" x14ac:dyDescent="0.2">
      <c r="A12" s="213" t="s">
        <v>3</v>
      </c>
      <c r="B12" s="213"/>
      <c r="C12" s="213"/>
      <c r="D12" s="213"/>
      <c r="E12" s="213"/>
    </row>
    <row r="13" spans="1:6" ht="15" customHeight="1" x14ac:dyDescent="0.2">
      <c r="A13" s="214" t="s">
        <v>9</v>
      </c>
      <c r="B13" s="214"/>
      <c r="C13" s="214"/>
      <c r="D13" s="214"/>
      <c r="E13" s="214"/>
    </row>
    <row r="14" spans="1:6" ht="15" customHeight="1" thickBot="1" x14ac:dyDescent="0.25">
      <c r="A14" s="4"/>
    </row>
    <row r="15" spans="1:6" ht="17.100000000000001" customHeight="1" x14ac:dyDescent="0.2">
      <c r="A15" s="12" t="s">
        <v>10</v>
      </c>
      <c r="B15" s="13" t="s">
        <v>7</v>
      </c>
      <c r="C15" s="234"/>
      <c r="D15" s="234"/>
      <c r="E15" s="234"/>
      <c r="F15" s="235"/>
    </row>
    <row r="16" spans="1:6" ht="17.100000000000001" customHeight="1" x14ac:dyDescent="0.2">
      <c r="A16" s="14"/>
      <c r="B16" s="15" t="s">
        <v>4</v>
      </c>
      <c r="C16" s="238"/>
      <c r="D16" s="238"/>
      <c r="E16" s="238"/>
      <c r="F16" s="239"/>
    </row>
    <row r="17" spans="1:8" ht="17.100000000000001" customHeight="1" x14ac:dyDescent="0.2">
      <c r="A17" s="14"/>
      <c r="B17" s="15" t="s">
        <v>5</v>
      </c>
      <c r="C17" s="238"/>
      <c r="D17" s="238"/>
      <c r="E17" s="238"/>
      <c r="F17" s="239"/>
    </row>
    <row r="18" spans="1:8" ht="17.100000000000001" customHeight="1" thickBot="1" x14ac:dyDescent="0.25">
      <c r="A18" s="16"/>
      <c r="B18" s="17" t="s">
        <v>6</v>
      </c>
      <c r="C18" s="185"/>
      <c r="D18" s="185"/>
      <c r="E18" s="185"/>
      <c r="F18" s="186"/>
    </row>
    <row r="19" spans="1:8" ht="7.5" customHeight="1" thickBot="1" x14ac:dyDescent="0.25">
      <c r="A19" s="15"/>
    </row>
    <row r="20" spans="1:8" ht="17.100000000000001" customHeight="1" x14ac:dyDescent="0.2">
      <c r="A20" s="217" t="s">
        <v>14</v>
      </c>
      <c r="B20" s="72" t="s">
        <v>8</v>
      </c>
      <c r="C20" s="5"/>
      <c r="D20" s="18"/>
      <c r="E20" s="18"/>
      <c r="F20" s="19"/>
    </row>
    <row r="21" spans="1:8" ht="17.100000000000001" customHeight="1" x14ac:dyDescent="0.2">
      <c r="A21" s="218"/>
      <c r="B21" s="73" t="s">
        <v>11</v>
      </c>
      <c r="C21" s="6"/>
      <c r="F21" s="20"/>
    </row>
    <row r="22" spans="1:8" ht="17.100000000000001" customHeight="1" thickBot="1" x14ac:dyDescent="0.25">
      <c r="A22" s="219"/>
      <c r="B22" s="74" t="s">
        <v>12</v>
      </c>
      <c r="C22" s="7"/>
      <c r="D22" s="21"/>
      <c r="E22" s="21"/>
      <c r="F22" s="22"/>
    </row>
    <row r="23" spans="1:8" ht="15" customHeight="1" thickBot="1" x14ac:dyDescent="0.25"/>
    <row r="24" spans="1:8" ht="17.100000000000001" customHeight="1" x14ac:dyDescent="0.25">
      <c r="A24" s="23" t="s">
        <v>28</v>
      </c>
      <c r="B24" s="24"/>
      <c r="C24" s="18"/>
      <c r="D24" s="18"/>
      <c r="E24" s="18"/>
      <c r="F24" s="19"/>
    </row>
    <row r="25" spans="1:8" ht="17.100000000000001" customHeight="1" x14ac:dyDescent="0.2">
      <c r="A25" s="14"/>
      <c r="F25" s="20"/>
    </row>
    <row r="26" spans="1:8" ht="30" customHeight="1" x14ac:dyDescent="0.2">
      <c r="A26" s="220" t="s">
        <v>39</v>
      </c>
      <c r="B26" s="221"/>
      <c r="C26" s="139" t="s">
        <v>1</v>
      </c>
      <c r="D26" s="25" t="s">
        <v>32</v>
      </c>
      <c r="E26" s="25" t="s">
        <v>133</v>
      </c>
      <c r="F26" s="140" t="s">
        <v>33</v>
      </c>
      <c r="H26" s="25" t="s">
        <v>29</v>
      </c>
    </row>
    <row r="27" spans="1:8" ht="15" customHeight="1" x14ac:dyDescent="0.2">
      <c r="A27" s="27"/>
      <c r="B27" s="28"/>
      <c r="C27" s="29"/>
      <c r="D27" s="29"/>
      <c r="E27" s="29"/>
      <c r="F27" s="30"/>
    </row>
    <row r="28" spans="1:8" ht="17.100000000000001" customHeight="1" x14ac:dyDescent="0.2">
      <c r="A28" s="228" t="s">
        <v>48</v>
      </c>
      <c r="B28" s="229"/>
      <c r="C28" s="9"/>
      <c r="D28" s="70">
        <v>0</v>
      </c>
      <c r="E28" s="171"/>
      <c r="F28" s="71">
        <f>C28*D28</f>
        <v>0</v>
      </c>
    </row>
    <row r="29" spans="1:8" ht="17.100000000000001" customHeight="1" x14ac:dyDescent="0.2">
      <c r="A29" s="226" t="s">
        <v>20</v>
      </c>
      <c r="B29" s="227"/>
      <c r="C29" s="8"/>
      <c r="D29" s="68">
        <v>1</v>
      </c>
      <c r="E29" s="172"/>
      <c r="F29" s="69">
        <f>C29*D29</f>
        <v>0</v>
      </c>
    </row>
    <row r="30" spans="1:8" ht="17.100000000000001" customHeight="1" x14ac:dyDescent="0.2">
      <c r="A30" s="224" t="s">
        <v>2</v>
      </c>
      <c r="B30" s="225"/>
      <c r="C30" s="8"/>
      <c r="D30" s="31">
        <v>0.8</v>
      </c>
      <c r="E30" s="173"/>
      <c r="F30" s="32">
        <f t="shared" ref="F30:F46" si="0">C30*D30</f>
        <v>0</v>
      </c>
    </row>
    <row r="31" spans="1:8" ht="17.100000000000001" customHeight="1" x14ac:dyDescent="0.2">
      <c r="A31" s="230" t="s">
        <v>21</v>
      </c>
      <c r="B31" s="231"/>
      <c r="C31" s="9"/>
      <c r="D31" s="33">
        <v>0.1</v>
      </c>
      <c r="E31" s="174"/>
      <c r="F31" s="34">
        <f t="shared" si="0"/>
        <v>0</v>
      </c>
    </row>
    <row r="32" spans="1:8" ht="17.100000000000001" customHeight="1" x14ac:dyDescent="0.2">
      <c r="A32" s="236" t="s">
        <v>22</v>
      </c>
      <c r="B32" s="237"/>
      <c r="C32" s="9"/>
      <c r="D32" s="35">
        <v>0.2</v>
      </c>
      <c r="E32" s="175"/>
      <c r="F32" s="36">
        <f t="shared" si="0"/>
        <v>0</v>
      </c>
    </row>
    <row r="33" spans="1:10" ht="17.100000000000001" customHeight="1" x14ac:dyDescent="0.2">
      <c r="A33" s="232" t="s">
        <v>135</v>
      </c>
      <c r="B33" s="233"/>
      <c r="C33" s="9"/>
      <c r="D33" s="37">
        <v>0.3</v>
      </c>
      <c r="E33" s="176"/>
      <c r="F33" s="38">
        <f t="shared" si="0"/>
        <v>0</v>
      </c>
      <c r="H33" s="181" t="s">
        <v>142</v>
      </c>
      <c r="I33" s="182"/>
      <c r="J33" s="183"/>
    </row>
    <row r="34" spans="1:10" ht="17.100000000000001" customHeight="1" x14ac:dyDescent="0.2">
      <c r="A34" s="209" t="s">
        <v>136</v>
      </c>
      <c r="B34" s="210"/>
      <c r="C34" s="9"/>
      <c r="D34" s="153">
        <v>0.4</v>
      </c>
      <c r="E34" s="177"/>
      <c r="F34" s="155">
        <f t="shared" si="0"/>
        <v>0</v>
      </c>
      <c r="H34" s="166"/>
      <c r="I34" s="167"/>
      <c r="J34" s="168"/>
    </row>
    <row r="35" spans="1:10" ht="17.100000000000001" customHeight="1" x14ac:dyDescent="0.2">
      <c r="A35" s="197" t="s">
        <v>23</v>
      </c>
      <c r="B35" s="198"/>
      <c r="C35" s="9"/>
      <c r="D35" s="39">
        <v>0.7</v>
      </c>
      <c r="E35" s="178"/>
      <c r="F35" s="40">
        <f t="shared" si="0"/>
        <v>0</v>
      </c>
      <c r="H35" s="158">
        <v>1</v>
      </c>
      <c r="I35" s="158">
        <v>2</v>
      </c>
      <c r="J35" s="158">
        <v>3</v>
      </c>
    </row>
    <row r="36" spans="1:10" ht="17.100000000000001" customHeight="1" x14ac:dyDescent="0.2">
      <c r="A36" s="199" t="s">
        <v>134</v>
      </c>
      <c r="B36" s="200"/>
      <c r="C36" s="9"/>
      <c r="D36" s="41">
        <v>1</v>
      </c>
      <c r="E36" s="179"/>
      <c r="F36" s="42">
        <f t="shared" si="0"/>
        <v>0</v>
      </c>
      <c r="H36" s="166"/>
      <c r="I36" s="167"/>
      <c r="J36" s="168"/>
    </row>
    <row r="37" spans="1:10" ht="17.100000000000001" customHeight="1" x14ac:dyDescent="0.2">
      <c r="A37" s="201" t="s">
        <v>24</v>
      </c>
      <c r="B37" s="202"/>
      <c r="C37" s="9"/>
      <c r="D37" s="43" cm="1">
        <f t="array" ref="D37">_xlfn.IFS(E37=1,0.4,E37=2,0.6,E37=3,0.8)</f>
        <v>0.8</v>
      </c>
      <c r="E37" s="159">
        <v>3</v>
      </c>
      <c r="F37" s="44">
        <f>C37*D37</f>
        <v>0</v>
      </c>
      <c r="H37" s="158">
        <v>0.4</v>
      </c>
      <c r="I37" s="158">
        <v>0.6</v>
      </c>
      <c r="J37" s="158">
        <v>0.8</v>
      </c>
    </row>
    <row r="38" spans="1:10" ht="17.100000000000001" customHeight="1" x14ac:dyDescent="0.2">
      <c r="A38" s="187" t="s">
        <v>139</v>
      </c>
      <c r="B38" s="188"/>
      <c r="C38" s="9"/>
      <c r="D38" s="156" cm="1">
        <f t="array" ref="D38">_xlfn.IFS(E38=1,0.2,E38=2,0.3,E38=3,0.4)</f>
        <v>0.4</v>
      </c>
      <c r="E38" s="160">
        <v>3</v>
      </c>
      <c r="F38" s="157">
        <f t="shared" si="0"/>
        <v>0</v>
      </c>
      <c r="H38" s="158">
        <v>0.2</v>
      </c>
      <c r="I38" s="158">
        <v>0.3</v>
      </c>
      <c r="J38" s="158">
        <v>0.4</v>
      </c>
    </row>
    <row r="39" spans="1:10" ht="17.100000000000001" customHeight="1" x14ac:dyDescent="0.2">
      <c r="A39" s="211" t="s">
        <v>137</v>
      </c>
      <c r="B39" s="212"/>
      <c r="C39" s="9"/>
      <c r="D39" s="151" cm="1">
        <f t="array" ref="D39">_xlfn.IFS(E39=1,0.6,E39=2,0.8,E39=3,0.9)</f>
        <v>0.9</v>
      </c>
      <c r="E39" s="161">
        <v>3</v>
      </c>
      <c r="F39" s="152">
        <f t="shared" si="0"/>
        <v>0</v>
      </c>
      <c r="H39" s="158">
        <v>0.6</v>
      </c>
      <c r="I39" s="158">
        <v>0.8</v>
      </c>
      <c r="J39" s="158">
        <v>0.9</v>
      </c>
    </row>
    <row r="40" spans="1:10" ht="17.100000000000001" customHeight="1" x14ac:dyDescent="0.2">
      <c r="A40" s="203" t="s">
        <v>138</v>
      </c>
      <c r="B40" s="204"/>
      <c r="C40" s="9"/>
      <c r="D40" s="45" cm="1">
        <f t="array" ref="D40">_xlfn.IFS(E40=1,0.2,E40=2,0.4,E40=3,0.6)</f>
        <v>0.6</v>
      </c>
      <c r="E40" s="162">
        <v>3</v>
      </c>
      <c r="F40" s="46">
        <f t="shared" si="0"/>
        <v>0</v>
      </c>
      <c r="H40" s="158">
        <v>0.2</v>
      </c>
      <c r="I40" s="158">
        <v>0.4</v>
      </c>
      <c r="J40" s="158">
        <v>0.6</v>
      </c>
    </row>
    <row r="41" spans="1:10" ht="17.100000000000001" customHeight="1" x14ac:dyDescent="0.2">
      <c r="A41" s="240" t="s">
        <v>26</v>
      </c>
      <c r="B41" s="241"/>
      <c r="C41" s="9"/>
      <c r="D41" s="49" cm="1">
        <f t="array" ref="D41">_xlfn.IFS(E41=1,0.2,E41=2,0.4,E41=3,0.8)</f>
        <v>0.8</v>
      </c>
      <c r="E41" s="163">
        <v>3</v>
      </c>
      <c r="F41" s="50">
        <f t="shared" ref="F41" si="1">C41*D41</f>
        <v>0</v>
      </c>
      <c r="H41" s="158">
        <v>0.2</v>
      </c>
      <c r="I41" s="158">
        <v>0.4</v>
      </c>
      <c r="J41" s="158">
        <v>0.8</v>
      </c>
    </row>
    <row r="42" spans="1:10" ht="17.100000000000001" customHeight="1" x14ac:dyDescent="0.2">
      <c r="A42" s="205" t="s">
        <v>25</v>
      </c>
      <c r="B42" s="206"/>
      <c r="C42" s="9"/>
      <c r="D42" s="47" cm="1">
        <f t="array" ref="D42">_xlfn.IFS(E42=1,0.2,E42=2,0.5,E42=3,0.8)</f>
        <v>0.8</v>
      </c>
      <c r="E42" s="164">
        <v>3</v>
      </c>
      <c r="F42" s="48">
        <f t="shared" si="0"/>
        <v>0</v>
      </c>
      <c r="H42" s="158">
        <v>0.2</v>
      </c>
      <c r="I42" s="158">
        <v>0.5</v>
      </c>
      <c r="J42" s="158">
        <v>0.8</v>
      </c>
    </row>
    <row r="43" spans="1:10" ht="17.100000000000001" customHeight="1" x14ac:dyDescent="0.2">
      <c r="A43" s="207" t="s">
        <v>27</v>
      </c>
      <c r="B43" s="208"/>
      <c r="C43" s="10"/>
      <c r="D43" s="51" cm="1">
        <f t="array" ref="D43">_xlfn.IFS(E43=1,0.2,E43=2,0.4,E43=3,0.6)</f>
        <v>0.6</v>
      </c>
      <c r="E43" s="165">
        <v>3</v>
      </c>
      <c r="F43" s="52">
        <f t="shared" si="0"/>
        <v>0</v>
      </c>
      <c r="H43" s="158">
        <v>0.2</v>
      </c>
      <c r="I43" s="158">
        <v>0.4</v>
      </c>
      <c r="J43" s="158">
        <v>0.6</v>
      </c>
    </row>
    <row r="44" spans="1:10" ht="17.100000000000001" customHeight="1" thickBot="1" x14ac:dyDescent="0.25">
      <c r="A44" s="222" t="s">
        <v>49</v>
      </c>
      <c r="B44" s="223"/>
      <c r="C44" s="9"/>
      <c r="D44" s="66">
        <v>0</v>
      </c>
      <c r="E44" s="149"/>
      <c r="F44" s="67">
        <f t="shared" ref="F44" si="2">C44*D44</f>
        <v>0</v>
      </c>
    </row>
    <row r="45" spans="1:10" ht="17.100000000000001" customHeight="1" thickBot="1" x14ac:dyDescent="0.25">
      <c r="A45" s="215" t="s">
        <v>50</v>
      </c>
      <c r="B45" s="216"/>
      <c r="C45" s="11"/>
      <c r="D45" s="53">
        <v>0</v>
      </c>
      <c r="E45" s="180"/>
      <c r="F45" s="54">
        <f t="shared" si="0"/>
        <v>0</v>
      </c>
    </row>
    <row r="46" spans="1:10" ht="17.100000000000001" customHeight="1" thickBot="1" x14ac:dyDescent="0.25">
      <c r="A46" s="195" t="s">
        <v>63</v>
      </c>
      <c r="B46" s="196"/>
      <c r="C46" s="11"/>
      <c r="D46" s="53">
        <v>0</v>
      </c>
      <c r="E46" s="180"/>
      <c r="F46" s="54">
        <f t="shared" si="0"/>
        <v>0</v>
      </c>
    </row>
    <row r="47" spans="1:10" ht="9" customHeight="1" x14ac:dyDescent="0.2">
      <c r="A47" s="191"/>
      <c r="B47" s="192"/>
      <c r="C47" s="55"/>
      <c r="D47" s="56"/>
      <c r="E47" s="136"/>
      <c r="F47" s="57"/>
    </row>
    <row r="48" spans="1:10" ht="17.100000000000001" customHeight="1" x14ac:dyDescent="0.2">
      <c r="A48" s="193" t="s">
        <v>66</v>
      </c>
      <c r="B48" s="194"/>
      <c r="C48" s="58">
        <f>SUM(C28:C46)</f>
        <v>0</v>
      </c>
      <c r="D48" s="59" t="s">
        <v>0</v>
      </c>
      <c r="E48" s="137"/>
      <c r="F48" s="60">
        <f>SUM(F28:F46)</f>
        <v>0</v>
      </c>
    </row>
    <row r="49" spans="1:9" ht="17.100000000000001" customHeight="1" thickBot="1" x14ac:dyDescent="0.25">
      <c r="A49" s="189" t="s">
        <v>13</v>
      </c>
      <c r="B49" s="190"/>
      <c r="C49" s="61"/>
      <c r="D49" s="135">
        <f>ROUNDDOWN(IF(C48&lt;&gt;0,F48/C48,0),3)</f>
        <v>0</v>
      </c>
      <c r="E49" s="135"/>
      <c r="F49" s="62"/>
    </row>
    <row r="53" spans="1:9" ht="18" x14ac:dyDescent="0.25">
      <c r="A53" s="63" t="s">
        <v>40</v>
      </c>
    </row>
    <row r="54" spans="1:9" x14ac:dyDescent="0.2">
      <c r="A54" s="81" t="s">
        <v>52</v>
      </c>
      <c r="I54" s="75"/>
    </row>
    <row r="55" spans="1:9" x14ac:dyDescent="0.2">
      <c r="A55" s="81" t="s">
        <v>53</v>
      </c>
      <c r="I55" s="75"/>
    </row>
    <row r="56" spans="1:9" x14ac:dyDescent="0.2">
      <c r="A56" s="81" t="s">
        <v>54</v>
      </c>
      <c r="I56" s="64"/>
    </row>
    <row r="57" spans="1:9" x14ac:dyDescent="0.2">
      <c r="A57" s="81" t="s">
        <v>55</v>
      </c>
      <c r="I57" s="64"/>
    </row>
    <row r="58" spans="1:9" x14ac:dyDescent="0.2">
      <c r="A58" s="81" t="s">
        <v>56</v>
      </c>
    </row>
    <row r="59" spans="1:9" x14ac:dyDescent="0.2">
      <c r="A59" s="81" t="s">
        <v>71</v>
      </c>
    </row>
    <row r="60" spans="1:9" x14ac:dyDescent="0.2">
      <c r="A60" s="81" t="s">
        <v>72</v>
      </c>
    </row>
    <row r="61" spans="1:9" x14ac:dyDescent="0.2">
      <c r="A61" s="64"/>
    </row>
    <row r="62" spans="1:9" ht="18" x14ac:dyDescent="0.25">
      <c r="A62" s="63" t="s">
        <v>42</v>
      </c>
    </row>
    <row r="63" spans="1:9" x14ac:dyDescent="0.2">
      <c r="A63" s="81" t="s">
        <v>67</v>
      </c>
    </row>
    <row r="64" spans="1:9" x14ac:dyDescent="0.2">
      <c r="A64" t="s">
        <v>34</v>
      </c>
    </row>
    <row r="65" spans="1:1" x14ac:dyDescent="0.2">
      <c r="A65" t="s">
        <v>35</v>
      </c>
    </row>
    <row r="66" spans="1:1" x14ac:dyDescent="0.2">
      <c r="A66" t="s">
        <v>36</v>
      </c>
    </row>
    <row r="67" spans="1:1" x14ac:dyDescent="0.2">
      <c r="A67" t="s">
        <v>37</v>
      </c>
    </row>
    <row r="68" spans="1:1" x14ac:dyDescent="0.2">
      <c r="A68" s="81" t="s">
        <v>57</v>
      </c>
    </row>
    <row r="69" spans="1:1" x14ac:dyDescent="0.2">
      <c r="A69" s="81" t="s">
        <v>58</v>
      </c>
    </row>
    <row r="70" spans="1:1" x14ac:dyDescent="0.2">
      <c r="A70" s="81" t="s">
        <v>59</v>
      </c>
    </row>
    <row r="71" spans="1:1" x14ac:dyDescent="0.2">
      <c r="A71" s="81" t="s">
        <v>68</v>
      </c>
    </row>
    <row r="72" spans="1:1" x14ac:dyDescent="0.2">
      <c r="A72" t="s">
        <v>43</v>
      </c>
    </row>
    <row r="73" spans="1:1" x14ac:dyDescent="0.2">
      <c r="A73" t="s">
        <v>44</v>
      </c>
    </row>
    <row r="74" spans="1:1" x14ac:dyDescent="0.2">
      <c r="A74" t="s">
        <v>45</v>
      </c>
    </row>
    <row r="75" spans="1:1" x14ac:dyDescent="0.2">
      <c r="A75" t="s">
        <v>51</v>
      </c>
    </row>
    <row r="76" spans="1:1" x14ac:dyDescent="0.2">
      <c r="A76" t="s">
        <v>46</v>
      </c>
    </row>
    <row r="77" spans="1:1" x14ac:dyDescent="0.2">
      <c r="A77" t="s">
        <v>69</v>
      </c>
    </row>
    <row r="78" spans="1:1" x14ac:dyDescent="0.2">
      <c r="A78" s="81" t="s">
        <v>65</v>
      </c>
    </row>
    <row r="79" spans="1:1" x14ac:dyDescent="0.2">
      <c r="A79" t="s">
        <v>47</v>
      </c>
    </row>
    <row r="80" spans="1:1" x14ac:dyDescent="0.2">
      <c r="A80" t="s">
        <v>38</v>
      </c>
    </row>
    <row r="81" spans="1:1" x14ac:dyDescent="0.2">
      <c r="A81" t="s">
        <v>60</v>
      </c>
    </row>
    <row r="82" spans="1:1" x14ac:dyDescent="0.2">
      <c r="A82" s="81" t="s">
        <v>70</v>
      </c>
    </row>
    <row r="83" spans="1:1" x14ac:dyDescent="0.2">
      <c r="A83" t="s">
        <v>61</v>
      </c>
    </row>
    <row r="84" spans="1:1" x14ac:dyDescent="0.2">
      <c r="A84" s="81" t="s">
        <v>62</v>
      </c>
    </row>
    <row r="86" spans="1:1" ht="18" x14ac:dyDescent="0.25">
      <c r="A86" s="63" t="s">
        <v>41</v>
      </c>
    </row>
    <row r="87" spans="1:1" x14ac:dyDescent="0.2">
      <c r="A87" s="64"/>
    </row>
    <row r="88" spans="1:1" x14ac:dyDescent="0.2">
      <c r="A88" t="s">
        <v>30</v>
      </c>
    </row>
    <row r="90" spans="1:1" x14ac:dyDescent="0.2">
      <c r="A90" t="s">
        <v>31</v>
      </c>
    </row>
    <row r="92" spans="1:1" x14ac:dyDescent="0.2">
      <c r="A92" t="s">
        <v>16</v>
      </c>
    </row>
    <row r="93" spans="1:1" x14ac:dyDescent="0.2">
      <c r="A93" t="s">
        <v>17</v>
      </c>
    </row>
    <row r="95" spans="1:1" x14ac:dyDescent="0.2">
      <c r="A95" t="s">
        <v>15</v>
      </c>
    </row>
    <row r="97" spans="1:1" x14ac:dyDescent="0.2">
      <c r="A97" t="s">
        <v>64</v>
      </c>
    </row>
    <row r="98" spans="1:1" x14ac:dyDescent="0.2">
      <c r="A98" s="65" t="s">
        <v>73</v>
      </c>
    </row>
    <row r="99" spans="1:1" x14ac:dyDescent="0.2">
      <c r="A99" t="s">
        <v>18</v>
      </c>
    </row>
    <row r="101" spans="1:1" x14ac:dyDescent="0.2">
      <c r="A101" t="s">
        <v>141</v>
      </c>
    </row>
    <row r="106" spans="1:1" x14ac:dyDescent="0.2">
      <c r="A106" s="138"/>
    </row>
    <row r="107" spans="1:1" x14ac:dyDescent="0.2">
      <c r="A107" s="138"/>
    </row>
    <row r="108" spans="1:1" x14ac:dyDescent="0.2">
      <c r="A108" s="138"/>
    </row>
    <row r="109" spans="1:1" x14ac:dyDescent="0.2">
      <c r="A109" s="138"/>
    </row>
    <row r="110" spans="1:1" x14ac:dyDescent="0.2">
      <c r="A110" s="138"/>
    </row>
    <row r="111" spans="1:1" x14ac:dyDescent="0.2">
      <c r="A111" s="138"/>
    </row>
    <row r="112" spans="1:1" x14ac:dyDescent="0.2">
      <c r="A112" s="138"/>
    </row>
    <row r="113" spans="1:1" x14ac:dyDescent="0.2">
      <c r="A113" s="138"/>
    </row>
    <row r="114" spans="1:1" x14ac:dyDescent="0.2">
      <c r="A114" s="138"/>
    </row>
    <row r="115" spans="1:1" x14ac:dyDescent="0.2">
      <c r="A115" s="138"/>
    </row>
    <row r="117" spans="1:1" x14ac:dyDescent="0.2">
      <c r="A117" s="138"/>
    </row>
  </sheetData>
  <sheetProtection algorithmName="SHA-512" hashValue="0jfn6foIeNz7Ws4Gc32jc6/y7FJRU5WT8GhxplKhQC2wB2e41rgu86u9ylnyzasv5DCGqX7y/77EaWiVqJXDCA==" saltValue="AcRPiIefJoGBk5fxj3LU7g==" spinCount="100000" sheet="1" objects="1" scenarios="1"/>
  <mergeCells count="32">
    <mergeCell ref="A12:E12"/>
    <mergeCell ref="A13:E13"/>
    <mergeCell ref="A45:B45"/>
    <mergeCell ref="A20:A22"/>
    <mergeCell ref="A26:B26"/>
    <mergeCell ref="A44:B44"/>
    <mergeCell ref="A30:B30"/>
    <mergeCell ref="A29:B29"/>
    <mergeCell ref="A28:B28"/>
    <mergeCell ref="A31:B31"/>
    <mergeCell ref="A33:B33"/>
    <mergeCell ref="C15:F15"/>
    <mergeCell ref="A32:B32"/>
    <mergeCell ref="C16:F16"/>
    <mergeCell ref="A41:B41"/>
    <mergeCell ref="C17:F17"/>
    <mergeCell ref="H33:J33"/>
    <mergeCell ref="D10:F10"/>
    <mergeCell ref="C18:F18"/>
    <mergeCell ref="A38:B38"/>
    <mergeCell ref="A49:B49"/>
    <mergeCell ref="A47:B47"/>
    <mergeCell ref="A48:B48"/>
    <mergeCell ref="A46:B46"/>
    <mergeCell ref="A35:B35"/>
    <mergeCell ref="A36:B36"/>
    <mergeCell ref="A37:B37"/>
    <mergeCell ref="A40:B40"/>
    <mergeCell ref="A42:B42"/>
    <mergeCell ref="A43:B43"/>
    <mergeCell ref="A34:B34"/>
    <mergeCell ref="A39:B39"/>
  </mergeCells>
  <conditionalFormatting sqref="C48">
    <cfRule type="expression" dxfId="17" priority="1">
      <formula>ABS($C$48-$C$22)&gt;=0.01</formula>
    </cfRule>
  </conditionalFormatting>
  <dataValidations count="2">
    <dataValidation type="list" allowBlank="1" showInputMessage="1" showErrorMessage="1" sqref="C20" xr:uid="{00000000-0002-0000-0000-000000000000}">
      <formula1>"bitte auswählen,linkes Seeufer,rechtes Seeufer,Littau"</formula1>
    </dataValidation>
    <dataValidation type="decimal" operator="greaterThanOrEqual" allowBlank="1" showInputMessage="1" showErrorMessage="1" sqref="C22 C28:C46" xr:uid="{00000000-0002-0000-0000-000001000000}">
      <formula1>0</formula1>
    </dataValidation>
  </dataValidations>
  <hyperlinks>
    <hyperlink ref="C6" r:id="rId1" display="https://www.stadtluzern.ch/politikverwaltung/stadtverwaltung/dienstabteilungenbereiche/8198" xr:uid="{B2D70754-26D8-4B58-B844-68F840C5A35E}"/>
    <hyperlink ref="D10" r:id="rId2" xr:uid="{2BBDBBA1-C462-4748-815B-9B36E03A2367}"/>
  </hyperlinks>
  <pageMargins left="0.70866141732283472" right="0.70866141732283472" top="1.3779527559055118" bottom="0.78740157480314965" header="0.31496062992125984" footer="0.31496062992125984"/>
  <pageSetup paperSize="9" scale="78" orientation="portrait" r:id="rId3"/>
  <headerFooter>
    <oddHeader>&amp;L&amp;G</oddHeader>
    <oddFooter>&amp;L&amp;8&amp;F &amp;CVersion März 2025&amp;R&amp;8&amp;P / &amp;N</oddFooter>
  </headerFooter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0"/>
  <sheetViews>
    <sheetView zoomScale="115" zoomScaleNormal="115" zoomScalePageLayoutView="40" workbookViewId="0"/>
  </sheetViews>
  <sheetFormatPr baseColWidth="10" defaultRowHeight="12.75" x14ac:dyDescent="0.2"/>
  <cols>
    <col min="1" max="1" width="31.140625" customWidth="1"/>
    <col min="2" max="2" width="41" customWidth="1"/>
    <col min="3" max="3" width="20.140625" customWidth="1"/>
    <col min="4" max="4" width="18.5703125" customWidth="1"/>
    <col min="5" max="5" width="19.5703125" customWidth="1"/>
    <col min="6" max="6" width="18.5703125" customWidth="1"/>
    <col min="9" max="9" width="3.5703125" bestFit="1" customWidth="1"/>
    <col min="10" max="10" width="3.5703125" customWidth="1"/>
  </cols>
  <sheetData>
    <row r="1" spans="1:7" ht="15" customHeight="1" x14ac:dyDescent="0.2">
      <c r="A1" s="1">
        <f ca="1">TODAY()</f>
        <v>45875</v>
      </c>
      <c r="D1" s="3" t="s">
        <v>143</v>
      </c>
      <c r="E1" s="167"/>
      <c r="F1" s="167"/>
      <c r="G1" s="167"/>
    </row>
    <row r="2" spans="1:7" ht="15" customHeight="1" x14ac:dyDescent="0.2">
      <c r="D2" s="3" t="s">
        <v>144</v>
      </c>
      <c r="E2" s="167"/>
      <c r="F2" s="167"/>
      <c r="G2" s="167"/>
    </row>
    <row r="3" spans="1:7" ht="15" customHeight="1" x14ac:dyDescent="0.2">
      <c r="D3" s="3" t="s">
        <v>145</v>
      </c>
      <c r="E3" s="138"/>
      <c r="F3" s="138"/>
      <c r="G3" s="167"/>
    </row>
    <row r="4" spans="1:7" ht="15" customHeight="1" x14ac:dyDescent="0.2">
      <c r="D4" s="3" t="s">
        <v>146</v>
      </c>
      <c r="E4" s="167"/>
      <c r="F4" s="167"/>
      <c r="G4" s="167"/>
    </row>
    <row r="5" spans="1:7" ht="15" customHeight="1" x14ac:dyDescent="0.2">
      <c r="D5" s="3" t="s">
        <v>147</v>
      </c>
      <c r="E5" s="167"/>
      <c r="F5" s="167"/>
      <c r="G5" s="167"/>
    </row>
    <row r="6" spans="1:7" ht="15" customHeight="1" x14ac:dyDescent="0.2">
      <c r="D6" s="169" t="s">
        <v>148</v>
      </c>
      <c r="E6" s="170"/>
      <c r="F6" s="167"/>
      <c r="G6" s="167"/>
    </row>
    <row r="7" spans="1:7" ht="15" customHeight="1" x14ac:dyDescent="0.2">
      <c r="D7" s="3" t="s">
        <v>149</v>
      </c>
      <c r="E7" s="3" t="s">
        <v>150</v>
      </c>
      <c r="F7" s="3" t="s">
        <v>151</v>
      </c>
      <c r="G7" s="167"/>
    </row>
    <row r="8" spans="1:7" ht="15" customHeight="1" x14ac:dyDescent="0.2">
      <c r="A8" s="3"/>
      <c r="D8" s="167"/>
      <c r="E8" s="3" t="s">
        <v>152</v>
      </c>
      <c r="F8" s="3" t="s">
        <v>153</v>
      </c>
      <c r="G8" s="167"/>
    </row>
    <row r="9" spans="1:7" ht="15" customHeight="1" x14ac:dyDescent="0.2">
      <c r="A9" s="4"/>
      <c r="D9" s="167"/>
      <c r="E9" s="3" t="s">
        <v>154</v>
      </c>
      <c r="F9" s="3" t="s">
        <v>155</v>
      </c>
      <c r="G9" s="167"/>
    </row>
    <row r="10" spans="1:7" ht="15" customHeight="1" x14ac:dyDescent="0.2">
      <c r="A10" s="3"/>
      <c r="D10" s="3" t="s">
        <v>156</v>
      </c>
      <c r="E10" s="184" t="s">
        <v>157</v>
      </c>
      <c r="F10" s="184"/>
      <c r="G10" s="184"/>
    </row>
    <row r="11" spans="1:7" ht="15" customHeight="1" x14ac:dyDescent="0.2">
      <c r="A11" s="3"/>
    </row>
    <row r="12" spans="1:7" ht="15" customHeight="1" x14ac:dyDescent="0.2">
      <c r="A12" s="3"/>
    </row>
    <row r="13" spans="1:7" ht="15" customHeight="1" x14ac:dyDescent="0.2">
      <c r="A13" s="4"/>
    </row>
    <row r="14" spans="1:7" ht="15" customHeight="1" x14ac:dyDescent="0.2">
      <c r="A14" s="213" t="s">
        <v>140</v>
      </c>
      <c r="B14" s="213"/>
      <c r="C14" s="213"/>
      <c r="D14" s="213"/>
      <c r="E14" s="213"/>
      <c r="F14" s="82"/>
    </row>
    <row r="15" spans="1:7" ht="15" customHeight="1" x14ac:dyDescent="0.2">
      <c r="A15" s="214" t="s">
        <v>75</v>
      </c>
      <c r="B15" s="214"/>
      <c r="C15" s="214"/>
      <c r="D15" s="214"/>
      <c r="E15" s="214"/>
      <c r="F15" s="83"/>
    </row>
    <row r="16" spans="1:7" ht="15" customHeight="1" x14ac:dyDescent="0.2">
      <c r="A16" s="4"/>
    </row>
    <row r="17" spans="1:6" ht="7.5" customHeight="1" thickBot="1" x14ac:dyDescent="0.25">
      <c r="A17" s="15"/>
    </row>
    <row r="18" spans="1:6" ht="15" customHeight="1" x14ac:dyDescent="0.2">
      <c r="A18" s="244" t="s">
        <v>76</v>
      </c>
      <c r="B18" s="84" t="s">
        <v>77</v>
      </c>
      <c r="C18" s="85">
        <f>'Befestigte Flächen'!D49</f>
        <v>0</v>
      </c>
      <c r="D18" s="18"/>
      <c r="E18" s="86"/>
      <c r="F18" s="19"/>
    </row>
    <row r="19" spans="1:6" ht="15" customHeight="1" x14ac:dyDescent="0.2">
      <c r="A19" s="245"/>
      <c r="B19" s="87" t="s">
        <v>78</v>
      </c>
      <c r="C19" s="88" t="str">
        <f>IF(AND('Befestigte Flächen'!$C$22&lt;&gt;"",C18&lt;&gt;""),'Befestigte Flächen'!$C$22*C18/10000*300,"")</f>
        <v/>
      </c>
      <c r="D19" t="s">
        <v>79</v>
      </c>
      <c r="E19" s="89"/>
      <c r="F19" s="20"/>
    </row>
    <row r="20" spans="1:6" ht="15" customHeight="1" x14ac:dyDescent="0.2">
      <c r="A20" s="245"/>
      <c r="B20" s="87" t="s">
        <v>80</v>
      </c>
      <c r="C20" s="6"/>
      <c r="D20" s="89"/>
      <c r="E20" s="2" t="s">
        <v>81</v>
      </c>
      <c r="F20" s="20"/>
    </row>
    <row r="21" spans="1:6" ht="15" customHeight="1" x14ac:dyDescent="0.2">
      <c r="A21" s="245"/>
      <c r="B21" s="87" t="s">
        <v>82</v>
      </c>
      <c r="C21" s="90" t="str">
        <f>IF(AND(C18&lt;&gt;"",C20&lt;&gt;""),IF(C18&gt;C20,"Ja","Nein"),"Unbekannt")</f>
        <v>Unbekannt</v>
      </c>
      <c r="D21" s="91"/>
      <c r="F21" s="20"/>
    </row>
    <row r="22" spans="1:6" ht="15.75" x14ac:dyDescent="0.3">
      <c r="A22" s="245"/>
      <c r="B22" s="87" t="s">
        <v>83</v>
      </c>
      <c r="C22" s="92" t="str">
        <f>IF(AND('Befestigte Flächen'!$C$22&lt;&gt;"",C20&lt;&gt;""),'Befestigte Flächen'!$C$22*C20/10000*300,"")</f>
        <v/>
      </c>
      <c r="D22" s="93" t="s">
        <v>79</v>
      </c>
      <c r="E22" t="s">
        <v>84</v>
      </c>
      <c r="F22" s="94"/>
    </row>
    <row r="23" spans="1:6" x14ac:dyDescent="0.2">
      <c r="A23" s="245"/>
      <c r="B23" s="87" t="s">
        <v>85</v>
      </c>
      <c r="C23" s="92"/>
      <c r="D23" s="93"/>
      <c r="E23" s="93"/>
      <c r="F23" s="94"/>
    </row>
    <row r="24" spans="1:6" ht="13.5" thickBot="1" x14ac:dyDescent="0.25">
      <c r="A24" s="246"/>
      <c r="B24" s="95" t="s">
        <v>86</v>
      </c>
      <c r="C24" s="96"/>
      <c r="D24" s="97"/>
      <c r="E24" s="97"/>
      <c r="F24" s="98"/>
    </row>
    <row r="25" spans="1:6" x14ac:dyDescent="0.2">
      <c r="A25" s="99"/>
      <c r="B25" s="87"/>
      <c r="C25" s="92"/>
      <c r="D25" s="93"/>
      <c r="E25" s="93"/>
      <c r="F25" s="93"/>
    </row>
    <row r="26" spans="1:6" ht="15" customHeight="1" thickBot="1" x14ac:dyDescent="0.25"/>
    <row r="27" spans="1:6" ht="15" customHeight="1" x14ac:dyDescent="0.2">
      <c r="A27" s="23" t="s">
        <v>87</v>
      </c>
      <c r="B27" s="24"/>
      <c r="C27" s="18"/>
      <c r="D27" s="18"/>
      <c r="E27" s="18"/>
      <c r="F27" s="19"/>
    </row>
    <row r="28" spans="1:6" x14ac:dyDescent="0.2">
      <c r="A28" s="247" t="s">
        <v>88</v>
      </c>
      <c r="B28" s="248"/>
      <c r="C28" s="248"/>
      <c r="D28" s="248"/>
      <c r="E28" s="248"/>
      <c r="F28" s="249"/>
    </row>
    <row r="29" spans="1:6" ht="30" customHeight="1" x14ac:dyDescent="0.25">
      <c r="A29" s="100" t="s">
        <v>89</v>
      </c>
      <c r="B29" s="25" t="s">
        <v>1</v>
      </c>
      <c r="C29" s="25" t="s">
        <v>90</v>
      </c>
      <c r="D29" s="25" t="s">
        <v>91</v>
      </c>
      <c r="E29" s="25" t="s">
        <v>92</v>
      </c>
      <c r="F29" s="26" t="s">
        <v>93</v>
      </c>
    </row>
    <row r="30" spans="1:6" ht="15" customHeight="1" x14ac:dyDescent="0.2">
      <c r="A30" s="27"/>
      <c r="B30" s="28"/>
      <c r="C30" s="29"/>
      <c r="D30" s="29"/>
      <c r="E30" s="29"/>
      <c r="F30" s="30"/>
    </row>
    <row r="31" spans="1:6" ht="15" customHeight="1" x14ac:dyDescent="0.2">
      <c r="A31" s="101"/>
      <c r="B31" s="102"/>
      <c r="C31" s="8"/>
      <c r="D31" s="8"/>
      <c r="E31" s="103" t="str">
        <f t="shared" ref="E31:E48" si="0">IF(AND(B31&lt;&gt;"",C31&lt;&gt;""),IF(D31&lt;&gt;"",MIN(10000*D31/B31/300,C31),C31),"")</f>
        <v/>
      </c>
      <c r="F31" s="104" t="str">
        <f>IF(AND(B31&lt;&gt;"",E31&lt;&gt;""),B31*E31/10000*300,"")</f>
        <v/>
      </c>
    </row>
    <row r="32" spans="1:6" ht="15" customHeight="1" x14ac:dyDescent="0.2">
      <c r="A32" s="101"/>
      <c r="B32" s="102"/>
      <c r="C32" s="8"/>
      <c r="D32" s="8"/>
      <c r="E32" s="103" t="str">
        <f>IF(AND(B32&lt;&gt;"",C32&lt;&gt;""),IF(D32&lt;&gt;"",MIN(10000*D32/B32/300,C32),C32),"")</f>
        <v/>
      </c>
      <c r="F32" s="104" t="str">
        <f>IF(AND(B32&lt;&gt;"",E32&lt;&gt;""),B32*E32/10000*300,"")</f>
        <v/>
      </c>
    </row>
    <row r="33" spans="1:6" ht="15" customHeight="1" x14ac:dyDescent="0.2">
      <c r="A33" s="101"/>
      <c r="B33" s="102"/>
      <c r="C33" s="8"/>
      <c r="D33" s="8"/>
      <c r="E33" s="103" t="str">
        <f t="shared" si="0"/>
        <v/>
      </c>
      <c r="F33" s="104" t="str">
        <f t="shared" ref="F33:F48" si="1">IF(AND(B33&lt;&gt;"",E33&lt;&gt;""),B33*E33/10000*300,"")</f>
        <v/>
      </c>
    </row>
    <row r="34" spans="1:6" ht="15" customHeight="1" x14ac:dyDescent="0.2">
      <c r="A34" s="101"/>
      <c r="B34" s="102"/>
      <c r="C34" s="8"/>
      <c r="D34" s="8"/>
      <c r="E34" s="103" t="str">
        <f t="shared" si="0"/>
        <v/>
      </c>
      <c r="F34" s="104" t="str">
        <f t="shared" si="1"/>
        <v/>
      </c>
    </row>
    <row r="35" spans="1:6" ht="15" customHeight="1" x14ac:dyDescent="0.2">
      <c r="A35" s="101"/>
      <c r="B35" s="102"/>
      <c r="C35" s="8"/>
      <c r="D35" s="8"/>
      <c r="E35" s="103" t="str">
        <f t="shared" si="0"/>
        <v/>
      </c>
      <c r="F35" s="104" t="str">
        <f t="shared" si="1"/>
        <v/>
      </c>
    </row>
    <row r="36" spans="1:6" ht="15" customHeight="1" x14ac:dyDescent="0.2">
      <c r="A36" s="105"/>
      <c r="B36" s="8"/>
      <c r="C36" s="8"/>
      <c r="D36" s="8"/>
      <c r="E36" s="103" t="str">
        <f t="shared" si="0"/>
        <v/>
      </c>
      <c r="F36" s="104" t="str">
        <f t="shared" si="1"/>
        <v/>
      </c>
    </row>
    <row r="37" spans="1:6" ht="15" customHeight="1" x14ac:dyDescent="0.2">
      <c r="A37" s="105"/>
      <c r="B37" s="8"/>
      <c r="C37" s="8"/>
      <c r="D37" s="8"/>
      <c r="E37" s="103" t="str">
        <f t="shared" si="0"/>
        <v/>
      </c>
      <c r="F37" s="104" t="str">
        <f t="shared" si="1"/>
        <v/>
      </c>
    </row>
    <row r="38" spans="1:6" ht="15" customHeight="1" x14ac:dyDescent="0.2">
      <c r="A38" s="101"/>
      <c r="B38" s="102"/>
      <c r="C38" s="8"/>
      <c r="D38" s="8"/>
      <c r="E38" s="103" t="str">
        <f t="shared" si="0"/>
        <v/>
      </c>
      <c r="F38" s="104" t="str">
        <f t="shared" si="1"/>
        <v/>
      </c>
    </row>
    <row r="39" spans="1:6" ht="15" customHeight="1" x14ac:dyDescent="0.2">
      <c r="A39" s="101"/>
      <c r="B39" s="8"/>
      <c r="C39" s="8"/>
      <c r="D39" s="8"/>
      <c r="E39" s="103" t="str">
        <f t="shared" si="0"/>
        <v/>
      </c>
      <c r="F39" s="104" t="str">
        <f t="shared" si="1"/>
        <v/>
      </c>
    </row>
    <row r="40" spans="1:6" ht="15" customHeight="1" x14ac:dyDescent="0.2">
      <c r="A40" s="101"/>
      <c r="B40" s="102"/>
      <c r="C40" s="8"/>
      <c r="D40" s="8"/>
      <c r="E40" s="103" t="str">
        <f t="shared" si="0"/>
        <v/>
      </c>
      <c r="F40" s="104" t="str">
        <f t="shared" si="1"/>
        <v/>
      </c>
    </row>
    <row r="41" spans="1:6" ht="15" customHeight="1" x14ac:dyDescent="0.2">
      <c r="A41" s="101"/>
      <c r="B41" s="102"/>
      <c r="C41" s="8"/>
      <c r="D41" s="8"/>
      <c r="E41" s="103" t="str">
        <f t="shared" si="0"/>
        <v/>
      </c>
      <c r="F41" s="104" t="str">
        <f t="shared" si="1"/>
        <v/>
      </c>
    </row>
    <row r="42" spans="1:6" ht="15" customHeight="1" x14ac:dyDescent="0.2">
      <c r="A42" s="101"/>
      <c r="B42" s="102"/>
      <c r="C42" s="8"/>
      <c r="D42" s="8"/>
      <c r="E42" s="103" t="str">
        <f t="shared" si="0"/>
        <v/>
      </c>
      <c r="F42" s="104" t="str">
        <f t="shared" si="1"/>
        <v/>
      </c>
    </row>
    <row r="43" spans="1:6" ht="15" customHeight="1" x14ac:dyDescent="0.2">
      <c r="A43" s="101"/>
      <c r="B43" s="102"/>
      <c r="C43" s="8"/>
      <c r="D43" s="8"/>
      <c r="E43" s="103" t="str">
        <f t="shared" si="0"/>
        <v/>
      </c>
      <c r="F43" s="104" t="str">
        <f t="shared" si="1"/>
        <v/>
      </c>
    </row>
    <row r="44" spans="1:6" ht="15" customHeight="1" x14ac:dyDescent="0.2">
      <c r="A44" s="101"/>
      <c r="B44" s="102"/>
      <c r="C44" s="8"/>
      <c r="D44" s="8"/>
      <c r="E44" s="103" t="str">
        <f t="shared" si="0"/>
        <v/>
      </c>
      <c r="F44" s="104" t="str">
        <f t="shared" si="1"/>
        <v/>
      </c>
    </row>
    <row r="45" spans="1:6" ht="15" customHeight="1" x14ac:dyDescent="0.2">
      <c r="A45" s="101"/>
      <c r="B45" s="102"/>
      <c r="C45" s="8"/>
      <c r="D45" s="8"/>
      <c r="E45" s="103" t="str">
        <f t="shared" si="0"/>
        <v/>
      </c>
      <c r="F45" s="104" t="str">
        <f t="shared" si="1"/>
        <v/>
      </c>
    </row>
    <row r="46" spans="1:6" ht="15" customHeight="1" x14ac:dyDescent="0.2">
      <c r="A46" s="101"/>
      <c r="B46" s="102"/>
      <c r="C46" s="8"/>
      <c r="D46" s="8"/>
      <c r="E46" s="103" t="str">
        <f t="shared" si="0"/>
        <v/>
      </c>
      <c r="F46" s="104" t="str">
        <f t="shared" si="1"/>
        <v/>
      </c>
    </row>
    <row r="47" spans="1:6" ht="15" customHeight="1" x14ac:dyDescent="0.2">
      <c r="A47" s="101"/>
      <c r="B47" s="102"/>
      <c r="C47" s="8"/>
      <c r="D47" s="8"/>
      <c r="E47" s="103" t="str">
        <f t="shared" si="0"/>
        <v/>
      </c>
      <c r="F47" s="104" t="str">
        <f t="shared" si="1"/>
        <v/>
      </c>
    </row>
    <row r="48" spans="1:6" ht="15" customHeight="1" x14ac:dyDescent="0.2">
      <c r="A48" s="101"/>
      <c r="B48" s="102"/>
      <c r="C48" s="8"/>
      <c r="D48" s="8"/>
      <c r="E48" s="103" t="str">
        <f t="shared" si="0"/>
        <v/>
      </c>
      <c r="F48" s="104" t="str">
        <f t="shared" si="1"/>
        <v/>
      </c>
    </row>
    <row r="49" spans="1:6" ht="15" customHeight="1" x14ac:dyDescent="0.2">
      <c r="A49" s="106"/>
      <c r="B49" s="107"/>
      <c r="C49" s="58"/>
      <c r="D49" s="58"/>
      <c r="E49" s="108"/>
      <c r="F49" s="60"/>
    </row>
    <row r="50" spans="1:6" ht="15" customHeight="1" x14ac:dyDescent="0.2">
      <c r="A50" s="109" t="s">
        <v>94</v>
      </c>
      <c r="B50" s="110">
        <f>SUM(B31:B48)</f>
        <v>0</v>
      </c>
      <c r="C50" s="111" t="s">
        <v>0</v>
      </c>
      <c r="D50" s="111" t="s">
        <v>0</v>
      </c>
      <c r="E50" s="112" t="s">
        <v>0</v>
      </c>
      <c r="F50" s="113" t="s">
        <v>0</v>
      </c>
    </row>
    <row r="51" spans="1:6" ht="15" customHeight="1" x14ac:dyDescent="0.2">
      <c r="A51" s="114" t="s">
        <v>95</v>
      </c>
      <c r="B51" s="115" t="s">
        <v>0</v>
      </c>
      <c r="C51" s="116" t="s">
        <v>0</v>
      </c>
      <c r="D51" s="116" t="s">
        <v>0</v>
      </c>
      <c r="E51" s="117" t="s">
        <v>0</v>
      </c>
      <c r="F51" s="118">
        <f>SUM(F31:F48)</f>
        <v>0</v>
      </c>
    </row>
    <row r="52" spans="1:6" ht="28.5" customHeight="1" thickBot="1" x14ac:dyDescent="0.25">
      <c r="A52" s="119" t="s">
        <v>96</v>
      </c>
      <c r="B52" s="120" t="s">
        <v>0</v>
      </c>
      <c r="C52" s="121" t="s">
        <v>0</v>
      </c>
      <c r="D52" s="121" t="s">
        <v>0</v>
      </c>
      <c r="E52" s="122" t="str">
        <f>IF(AND(F51,B50),F51*10000/B50/300,"")</f>
        <v/>
      </c>
      <c r="F52" s="123" t="s">
        <v>0</v>
      </c>
    </row>
    <row r="53" spans="1:6" ht="28.5" customHeight="1" thickBot="1" x14ac:dyDescent="0.25">
      <c r="A53" s="119" t="s">
        <v>97</v>
      </c>
      <c r="B53" s="120"/>
      <c r="C53" s="121"/>
      <c r="D53" s="121"/>
      <c r="E53" s="121"/>
      <c r="F53" s="123"/>
    </row>
    <row r="55" spans="1:6" ht="13.5" thickBot="1" x14ac:dyDescent="0.25"/>
    <row r="56" spans="1:6" ht="15" customHeight="1" x14ac:dyDescent="0.2">
      <c r="A56" s="23" t="s">
        <v>98</v>
      </c>
      <c r="B56" s="24"/>
      <c r="C56" s="18"/>
      <c r="D56" s="18"/>
      <c r="E56" s="18"/>
      <c r="F56" s="19"/>
    </row>
    <row r="57" spans="1:6" ht="40.5" customHeight="1" x14ac:dyDescent="0.2">
      <c r="A57" s="247" t="s">
        <v>99</v>
      </c>
      <c r="B57" s="248"/>
      <c r="C57" s="248"/>
      <c r="D57" s="248"/>
      <c r="E57" s="248"/>
      <c r="F57" s="249"/>
    </row>
    <row r="58" spans="1:6" ht="15" customHeight="1" x14ac:dyDescent="0.2">
      <c r="A58" s="27"/>
      <c r="B58" s="28"/>
      <c r="C58" s="29"/>
      <c r="D58" s="29"/>
      <c r="E58" s="29"/>
      <c r="F58" s="30"/>
    </row>
    <row r="59" spans="1:6" ht="15" customHeight="1" x14ac:dyDescent="0.2">
      <c r="A59" s="250" t="s">
        <v>100</v>
      </c>
      <c r="B59" s="251"/>
      <c r="C59" s="8" t="s">
        <v>101</v>
      </c>
      <c r="D59" s="252"/>
      <c r="E59" s="253"/>
      <c r="F59" s="254"/>
    </row>
    <row r="60" spans="1:6" ht="15" customHeight="1" x14ac:dyDescent="0.2">
      <c r="A60" s="255" t="s">
        <v>102</v>
      </c>
      <c r="B60" s="256"/>
      <c r="C60" s="8">
        <v>0</v>
      </c>
      <c r="D60" s="252" t="s">
        <v>79</v>
      </c>
      <c r="E60" s="253"/>
      <c r="F60" s="254"/>
    </row>
    <row r="61" spans="1:6" ht="15" customHeight="1" x14ac:dyDescent="0.2">
      <c r="A61" s="255" t="s">
        <v>103</v>
      </c>
      <c r="B61" s="256"/>
      <c r="C61" s="124">
        <f>0.03*'Befestigte Flächen'!$C$44</f>
        <v>0</v>
      </c>
      <c r="D61" s="125" t="s">
        <v>79</v>
      </c>
      <c r="E61" s="126"/>
      <c r="F61" s="127"/>
    </row>
    <row r="62" spans="1:6" ht="15" customHeight="1" x14ac:dyDescent="0.2">
      <c r="A62" s="255" t="s">
        <v>104</v>
      </c>
      <c r="B62" s="256"/>
      <c r="C62" s="124">
        <f>(C61-C60)*15*60/1000</f>
        <v>0</v>
      </c>
      <c r="D62" s="252" t="s">
        <v>105</v>
      </c>
      <c r="E62" s="253"/>
      <c r="F62" s="254"/>
    </row>
    <row r="63" spans="1:6" ht="13.5" thickBot="1" x14ac:dyDescent="0.25">
      <c r="A63" s="242"/>
      <c r="B63" s="243"/>
      <c r="C63" s="128"/>
      <c r="D63" s="129"/>
      <c r="E63" s="129"/>
      <c r="F63" s="130"/>
    </row>
    <row r="67" spans="1:2" ht="18" x14ac:dyDescent="0.25">
      <c r="A67" s="63" t="s">
        <v>106</v>
      </c>
    </row>
    <row r="69" spans="1:2" x14ac:dyDescent="0.2">
      <c r="A69" s="3" t="s">
        <v>107</v>
      </c>
    </row>
    <row r="70" spans="1:2" x14ac:dyDescent="0.2">
      <c r="A70" s="73"/>
    </row>
    <row r="71" spans="1:2" x14ac:dyDescent="0.2">
      <c r="A71" t="s">
        <v>108</v>
      </c>
    </row>
    <row r="72" spans="1:2" x14ac:dyDescent="0.2">
      <c r="A72" t="s">
        <v>109</v>
      </c>
    </row>
    <row r="73" spans="1:2" x14ac:dyDescent="0.2">
      <c r="A73" s="81" t="s">
        <v>110</v>
      </c>
    </row>
    <row r="74" spans="1:2" x14ac:dyDescent="0.2">
      <c r="A74" s="81" t="s">
        <v>111</v>
      </c>
    </row>
    <row r="75" spans="1:2" x14ac:dyDescent="0.2">
      <c r="B75" s="81"/>
    </row>
    <row r="76" spans="1:2" x14ac:dyDescent="0.2">
      <c r="A76" t="s">
        <v>112</v>
      </c>
      <c r="B76" s="81"/>
    </row>
    <row r="77" spans="1:2" x14ac:dyDescent="0.2">
      <c r="A77" t="s">
        <v>113</v>
      </c>
    </row>
    <row r="78" spans="1:2" x14ac:dyDescent="0.2">
      <c r="A78" s="81" t="s">
        <v>114</v>
      </c>
    </row>
    <row r="79" spans="1:2" x14ac:dyDescent="0.2">
      <c r="A79" s="29"/>
      <c r="B79" s="81"/>
    </row>
    <row r="80" spans="1:2" x14ac:dyDescent="0.2">
      <c r="A80" t="s">
        <v>115</v>
      </c>
    </row>
    <row r="81" spans="1:7" x14ac:dyDescent="0.2">
      <c r="A81" t="s">
        <v>17</v>
      </c>
    </row>
    <row r="83" spans="1:7" x14ac:dyDescent="0.2">
      <c r="A83" t="s">
        <v>116</v>
      </c>
      <c r="B83" s="81"/>
    </row>
    <row r="84" spans="1:7" x14ac:dyDescent="0.2">
      <c r="A84" t="s">
        <v>117</v>
      </c>
    </row>
    <row r="86" spans="1:7" x14ac:dyDescent="0.2">
      <c r="A86" t="s">
        <v>118</v>
      </c>
    </row>
    <row r="88" spans="1:7" x14ac:dyDescent="0.2">
      <c r="A88" t="s">
        <v>119</v>
      </c>
    </row>
    <row r="90" spans="1:7" x14ac:dyDescent="0.2">
      <c r="A90" s="3" t="s">
        <v>120</v>
      </c>
      <c r="B90" s="2"/>
      <c r="C90" s="2"/>
      <c r="D90" s="2"/>
      <c r="E90" s="2"/>
      <c r="F90" s="2"/>
      <c r="G90" s="2"/>
    </row>
    <row r="91" spans="1:7" x14ac:dyDescent="0.2">
      <c r="A91" s="131" t="s">
        <v>121</v>
      </c>
    </row>
    <row r="92" spans="1:7" x14ac:dyDescent="0.2">
      <c r="A92" s="65" t="s">
        <v>122</v>
      </c>
    </row>
    <row r="93" spans="1:7" x14ac:dyDescent="0.2">
      <c r="A93" s="65"/>
    </row>
    <row r="94" spans="1:7" x14ac:dyDescent="0.2">
      <c r="A94" t="s">
        <v>123</v>
      </c>
    </row>
    <row r="95" spans="1:7" x14ac:dyDescent="0.2">
      <c r="A95" s="131" t="s">
        <v>121</v>
      </c>
    </row>
    <row r="96" spans="1:7" x14ac:dyDescent="0.2">
      <c r="A96" s="65" t="s">
        <v>122</v>
      </c>
    </row>
    <row r="97" spans="1:1" x14ac:dyDescent="0.2">
      <c r="A97" s="65"/>
    </row>
    <row r="98" spans="1:1" x14ac:dyDescent="0.2">
      <c r="A98" t="s">
        <v>124</v>
      </c>
    </row>
    <row r="100" spans="1:1" x14ac:dyDescent="0.2">
      <c r="A100" t="s">
        <v>125</v>
      </c>
    </row>
  </sheetData>
  <mergeCells count="14">
    <mergeCell ref="E10:G10"/>
    <mergeCell ref="A14:E14"/>
    <mergeCell ref="A15:E15"/>
    <mergeCell ref="A63:B63"/>
    <mergeCell ref="A18:A24"/>
    <mergeCell ref="A28:F28"/>
    <mergeCell ref="A57:F57"/>
    <mergeCell ref="A59:B59"/>
    <mergeCell ref="D59:F59"/>
    <mergeCell ref="A60:B60"/>
    <mergeCell ref="D60:F60"/>
    <mergeCell ref="A61:B61"/>
    <mergeCell ref="A62:B62"/>
    <mergeCell ref="D62:F62"/>
  </mergeCells>
  <conditionalFormatting sqref="C21">
    <cfRule type="expression" dxfId="15" priority="6">
      <formula>$C$21="Nein"</formula>
    </cfRule>
    <cfRule type="expression" dxfId="14" priority="7">
      <formula>$C$21="Ja"</formula>
    </cfRule>
    <cfRule type="expression" dxfId="13" priority="8">
      <formula>$C$21="Unbekannt"</formula>
    </cfRule>
  </conditionalFormatting>
  <conditionalFormatting sqref="E52">
    <cfRule type="expression" dxfId="12" priority="2">
      <formula>$E$52&lt;=$C$20</formula>
    </cfRule>
    <cfRule type="expression" dxfId="11" priority="3">
      <formula>$E$52&gt;$C$20</formula>
    </cfRule>
  </conditionalFormatting>
  <conditionalFormatting sqref="F51">
    <cfRule type="expression" dxfId="10" priority="4">
      <formula>$F$51&lt;=$C$22</formula>
    </cfRule>
    <cfRule type="expression" dxfId="9" priority="5">
      <formula>$F$51&gt;$C$22</formula>
    </cfRule>
  </conditionalFormatting>
  <dataValidations count="3">
    <dataValidation type="list" operator="greaterThanOrEqual" allowBlank="1" showInputMessage="1" showErrorMessage="1" sqref="C59" xr:uid="{00000000-0002-0000-0100-000000000000}">
      <formula1>"bitte auswählen,Ja,Nein"</formula1>
    </dataValidation>
    <dataValidation type="decimal" allowBlank="1" showInputMessage="1" showErrorMessage="1" sqref="C20 C38:C48 C31:C35" xr:uid="{00000000-0002-0000-0100-000001000000}">
      <formula1>0</formula1>
      <formula2>1</formula2>
    </dataValidation>
    <dataValidation type="decimal" operator="greaterThanOrEqual" allowBlank="1" showInputMessage="1" showErrorMessage="1" sqref="D31:D48 B38:B48 B31:B35 C60:C62" xr:uid="{00000000-0002-0000-0100-000002000000}">
      <formula1>0</formula1>
    </dataValidation>
  </dataValidations>
  <hyperlinks>
    <hyperlink ref="D6" r:id="rId1" display="https://www.stadtluzern.ch/politikverwaltung/stadtverwaltung/dienstabteilungenbereiche/8198" xr:uid="{13B946B6-BB4F-46C5-B62A-BB58923427A9}"/>
    <hyperlink ref="E10" r:id="rId2" xr:uid="{38293FEF-7C54-45B0-B1D1-B82FDF52B523}"/>
  </hyperlinks>
  <pageMargins left="0.70866141732283472" right="0.70866141732283472" top="1.3779527559055118" bottom="0.78740157480314965" header="0.31496062992125984" footer="0.31496062992125984"/>
  <pageSetup paperSize="8" scale="89" orientation="portrait" r:id="rId3"/>
  <headerFooter>
    <oddHeader>&amp;L&amp;G</oddHeader>
    <oddFooter>&amp;L&amp;8&amp;F &amp;CVersion November 2023&amp;R&amp;8&amp;P / &amp;N</oddFooter>
  </headerFooter>
  <legacyDrawingHF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02C7D08-9AFC-48D8-9203-3D0FF18B268A}">
            <xm:f>ABS($B$50-'\\file01.stadtluzern.ch\Users II$\WickiS\CMI\48d5b017ead042dbbe2092a9e7a89b90\[Berechnungstabelle_Vorlage_Beispiel_231110.xlsx]Befestigte Flächen'!#REF!)&gt;=0.01</xm:f>
            <x14:dxf>
              <fill>
                <patternFill>
                  <bgColor rgb="FFFF8585"/>
                </patternFill>
              </fill>
            </x14:dxf>
          </x14:cfRule>
          <xm:sqref>B50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96"/>
  <sheetViews>
    <sheetView zoomScale="90" zoomScaleNormal="90" zoomScalePageLayoutView="115" workbookViewId="0"/>
  </sheetViews>
  <sheetFormatPr baseColWidth="10" defaultRowHeight="12.75" x14ac:dyDescent="0.2"/>
  <cols>
    <col min="1" max="1" width="30.5703125" customWidth="1"/>
    <col min="2" max="2" width="38.85546875" customWidth="1"/>
    <col min="3" max="3" width="18.5703125" customWidth="1"/>
    <col min="4" max="4" width="20.42578125" customWidth="1"/>
    <col min="5" max="5" width="19.28515625" customWidth="1"/>
    <col min="6" max="6" width="14.85546875" customWidth="1"/>
  </cols>
  <sheetData>
    <row r="1" spans="1:7" ht="15" customHeight="1" x14ac:dyDescent="0.2">
      <c r="A1" s="1">
        <f ca="1">TODAY()</f>
        <v>45875</v>
      </c>
      <c r="C1" s="3" t="s">
        <v>143</v>
      </c>
      <c r="D1" s="167"/>
      <c r="E1" s="167"/>
      <c r="F1" s="167"/>
    </row>
    <row r="2" spans="1:7" ht="15" customHeight="1" x14ac:dyDescent="0.2">
      <c r="C2" s="3" t="s">
        <v>144</v>
      </c>
      <c r="D2" s="167"/>
      <c r="E2" s="167"/>
      <c r="F2" s="167"/>
    </row>
    <row r="3" spans="1:7" ht="15" customHeight="1" x14ac:dyDescent="0.2">
      <c r="C3" s="3" t="s">
        <v>145</v>
      </c>
      <c r="D3" s="138"/>
      <c r="E3" s="138"/>
      <c r="F3" s="167"/>
    </row>
    <row r="4" spans="1:7" ht="15" customHeight="1" x14ac:dyDescent="0.2">
      <c r="C4" s="3" t="s">
        <v>146</v>
      </c>
      <c r="D4" s="167"/>
      <c r="E4" s="167"/>
      <c r="F4" s="167"/>
    </row>
    <row r="5" spans="1:7" ht="15" customHeight="1" x14ac:dyDescent="0.2">
      <c r="C5" s="3" t="s">
        <v>147</v>
      </c>
      <c r="D5" s="167"/>
      <c r="E5" s="167"/>
      <c r="F5" s="167"/>
    </row>
    <row r="6" spans="1:7" ht="15" customHeight="1" x14ac:dyDescent="0.2">
      <c r="C6" s="169" t="s">
        <v>148</v>
      </c>
      <c r="D6" s="170"/>
      <c r="E6" s="167"/>
      <c r="F6" s="167"/>
    </row>
    <row r="7" spans="1:7" ht="15" customHeight="1" x14ac:dyDescent="0.2">
      <c r="C7" s="3" t="s">
        <v>149</v>
      </c>
      <c r="D7" s="3" t="s">
        <v>150</v>
      </c>
      <c r="E7" s="3" t="s">
        <v>151</v>
      </c>
      <c r="F7" s="167"/>
    </row>
    <row r="8" spans="1:7" ht="15" customHeight="1" x14ac:dyDescent="0.2">
      <c r="A8" s="3"/>
      <c r="C8" s="167"/>
      <c r="D8" s="3" t="s">
        <v>152</v>
      </c>
      <c r="E8" s="3" t="s">
        <v>153</v>
      </c>
      <c r="F8" s="167"/>
    </row>
    <row r="9" spans="1:7" ht="15" customHeight="1" x14ac:dyDescent="0.2">
      <c r="A9" s="4"/>
      <c r="C9" s="167"/>
      <c r="D9" s="3" t="s">
        <v>154</v>
      </c>
      <c r="E9" s="3" t="s">
        <v>155</v>
      </c>
      <c r="F9" s="167"/>
    </row>
    <row r="10" spans="1:7" ht="15" customHeight="1" x14ac:dyDescent="0.2">
      <c r="A10" s="3"/>
      <c r="C10" s="3" t="s">
        <v>156</v>
      </c>
      <c r="D10" s="184" t="s">
        <v>157</v>
      </c>
      <c r="E10" s="184"/>
      <c r="F10" s="184"/>
    </row>
    <row r="11" spans="1:7" ht="15" customHeight="1" x14ac:dyDescent="0.2">
      <c r="A11" s="4"/>
    </row>
    <row r="12" spans="1:7" ht="15" customHeight="1" x14ac:dyDescent="0.2">
      <c r="A12" s="213" t="s">
        <v>3</v>
      </c>
      <c r="B12" s="213"/>
      <c r="C12" s="213"/>
      <c r="D12" s="213"/>
      <c r="E12" s="213"/>
      <c r="G12" s="76" t="s">
        <v>19</v>
      </c>
    </row>
    <row r="13" spans="1:7" ht="15" customHeight="1" x14ac:dyDescent="0.2">
      <c r="A13" s="214" t="s">
        <v>9</v>
      </c>
      <c r="B13" s="214"/>
      <c r="C13" s="214"/>
      <c r="D13" s="214"/>
      <c r="E13" s="214"/>
    </row>
    <row r="14" spans="1:7" ht="15" customHeight="1" thickBot="1" x14ac:dyDescent="0.25">
      <c r="A14" s="4"/>
    </row>
    <row r="15" spans="1:7" ht="17.100000000000001" customHeight="1" x14ac:dyDescent="0.2">
      <c r="A15" s="12" t="s">
        <v>10</v>
      </c>
      <c r="B15" s="13" t="s">
        <v>7</v>
      </c>
      <c r="C15" s="257"/>
      <c r="D15" s="257"/>
      <c r="E15" s="258"/>
    </row>
    <row r="16" spans="1:7" ht="17.100000000000001" customHeight="1" x14ac:dyDescent="0.2">
      <c r="A16" s="14"/>
      <c r="B16" s="15" t="s">
        <v>4</v>
      </c>
      <c r="C16" s="259"/>
      <c r="D16" s="259"/>
      <c r="E16" s="260"/>
    </row>
    <row r="17" spans="1:6" ht="17.100000000000001" customHeight="1" x14ac:dyDescent="0.2">
      <c r="A17" s="14"/>
      <c r="B17" s="15" t="s">
        <v>5</v>
      </c>
      <c r="C17" s="259"/>
      <c r="D17" s="259"/>
      <c r="E17" s="260"/>
    </row>
    <row r="18" spans="1:6" ht="17.100000000000001" customHeight="1" thickBot="1" x14ac:dyDescent="0.25">
      <c r="A18" s="16"/>
      <c r="B18" s="17" t="s">
        <v>6</v>
      </c>
      <c r="C18" s="261"/>
      <c r="D18" s="261"/>
      <c r="E18" s="262"/>
    </row>
    <row r="19" spans="1:6" ht="7.5" customHeight="1" thickBot="1" x14ac:dyDescent="0.25">
      <c r="A19" s="15"/>
    </row>
    <row r="20" spans="1:6" ht="17.100000000000001" customHeight="1" x14ac:dyDescent="0.2">
      <c r="A20" s="217" t="s">
        <v>14</v>
      </c>
      <c r="B20" s="72" t="s">
        <v>8</v>
      </c>
      <c r="C20" s="77"/>
      <c r="D20" s="18"/>
      <c r="E20" s="19"/>
    </row>
    <row r="21" spans="1:6" ht="17.100000000000001" customHeight="1" x14ac:dyDescent="0.2">
      <c r="A21" s="218"/>
      <c r="B21" s="73" t="s">
        <v>11</v>
      </c>
      <c r="C21" s="78"/>
      <c r="E21" s="20"/>
    </row>
    <row r="22" spans="1:6" ht="17.100000000000001" customHeight="1" thickBot="1" x14ac:dyDescent="0.25">
      <c r="A22" s="219"/>
      <c r="B22" s="74" t="s">
        <v>12</v>
      </c>
      <c r="C22" s="79"/>
      <c r="D22" s="21"/>
      <c r="E22" s="22"/>
    </row>
    <row r="23" spans="1:6" ht="15" customHeight="1" thickBot="1" x14ac:dyDescent="0.25"/>
    <row r="24" spans="1:6" ht="17.100000000000001" customHeight="1" x14ac:dyDescent="0.25">
      <c r="A24" s="23" t="s">
        <v>28</v>
      </c>
      <c r="B24" s="24"/>
      <c r="C24" s="18"/>
      <c r="D24" s="18"/>
      <c r="E24" s="18"/>
      <c r="F24" s="19"/>
    </row>
    <row r="25" spans="1:6" ht="17.100000000000001" customHeight="1" x14ac:dyDescent="0.2">
      <c r="A25" s="14"/>
      <c r="F25" s="20"/>
    </row>
    <row r="26" spans="1:6" ht="30" customHeight="1" x14ac:dyDescent="0.2">
      <c r="A26" s="220" t="s">
        <v>39</v>
      </c>
      <c r="B26" s="221"/>
      <c r="C26" s="139" t="s">
        <v>1</v>
      </c>
      <c r="D26" s="25" t="s">
        <v>32</v>
      </c>
      <c r="E26" s="25" t="s">
        <v>133</v>
      </c>
      <c r="F26" s="140" t="s">
        <v>33</v>
      </c>
    </row>
    <row r="27" spans="1:6" ht="15" customHeight="1" x14ac:dyDescent="0.2">
      <c r="A27" s="27"/>
      <c r="B27" s="28"/>
      <c r="C27" s="29"/>
      <c r="D27" s="29"/>
      <c r="E27" s="29"/>
      <c r="F27" s="30"/>
    </row>
    <row r="28" spans="1:6" ht="17.100000000000001" customHeight="1" x14ac:dyDescent="0.2">
      <c r="A28" s="228" t="s">
        <v>48</v>
      </c>
      <c r="B28" s="229"/>
      <c r="C28" s="9"/>
      <c r="D28" s="70">
        <v>0</v>
      </c>
      <c r="E28" s="141"/>
      <c r="F28" s="71">
        <f>C28*D28</f>
        <v>0</v>
      </c>
    </row>
    <row r="29" spans="1:6" ht="17.100000000000001" customHeight="1" x14ac:dyDescent="0.2">
      <c r="A29" s="226" t="s">
        <v>20</v>
      </c>
      <c r="B29" s="227"/>
      <c r="C29" s="8">
        <v>286.33</v>
      </c>
      <c r="D29" s="68">
        <v>1</v>
      </c>
      <c r="E29" s="142"/>
      <c r="F29" s="69">
        <f>C29*D29</f>
        <v>286.33</v>
      </c>
    </row>
    <row r="30" spans="1:6" ht="17.100000000000001" customHeight="1" x14ac:dyDescent="0.2">
      <c r="A30" s="224" t="s">
        <v>2</v>
      </c>
      <c r="B30" s="225"/>
      <c r="C30" s="8">
        <v>25.14</v>
      </c>
      <c r="D30" s="31">
        <v>0.8</v>
      </c>
      <c r="E30" s="143"/>
      <c r="F30" s="32">
        <f t="shared" ref="F30:F46" si="0">C30*D30</f>
        <v>20.112000000000002</v>
      </c>
    </row>
    <row r="31" spans="1:6" ht="17.100000000000001" customHeight="1" x14ac:dyDescent="0.2">
      <c r="A31" s="230" t="s">
        <v>21</v>
      </c>
      <c r="B31" s="231"/>
      <c r="C31" s="9"/>
      <c r="D31" s="33">
        <v>0.1</v>
      </c>
      <c r="E31" s="144"/>
      <c r="F31" s="34">
        <f t="shared" si="0"/>
        <v>0</v>
      </c>
    </row>
    <row r="32" spans="1:6" ht="17.100000000000001" customHeight="1" x14ac:dyDescent="0.2">
      <c r="A32" s="236" t="s">
        <v>22</v>
      </c>
      <c r="B32" s="237"/>
      <c r="C32" s="9">
        <v>15.29</v>
      </c>
      <c r="D32" s="35">
        <v>0.2</v>
      </c>
      <c r="E32" s="145"/>
      <c r="F32" s="36">
        <f t="shared" si="0"/>
        <v>3.0579999999999998</v>
      </c>
    </row>
    <row r="33" spans="1:6" ht="17.100000000000001" customHeight="1" x14ac:dyDescent="0.2">
      <c r="A33" s="232" t="s">
        <v>135</v>
      </c>
      <c r="B33" s="233"/>
      <c r="C33" s="9"/>
      <c r="D33" s="37">
        <v>0.3</v>
      </c>
      <c r="E33" s="146"/>
      <c r="F33" s="38">
        <f t="shared" si="0"/>
        <v>0</v>
      </c>
    </row>
    <row r="34" spans="1:6" ht="17.100000000000001" customHeight="1" x14ac:dyDescent="0.2">
      <c r="A34" s="209" t="s">
        <v>136</v>
      </c>
      <c r="B34" s="210"/>
      <c r="C34" s="9"/>
      <c r="D34" s="153">
        <v>0.4</v>
      </c>
      <c r="E34" s="154"/>
      <c r="F34" s="155">
        <f t="shared" si="0"/>
        <v>0</v>
      </c>
    </row>
    <row r="35" spans="1:6" ht="17.100000000000001" customHeight="1" x14ac:dyDescent="0.2">
      <c r="A35" s="197" t="s">
        <v>23</v>
      </c>
      <c r="B35" s="198"/>
      <c r="C35" s="9"/>
      <c r="D35" s="39">
        <v>0.7</v>
      </c>
      <c r="E35" s="147"/>
      <c r="F35" s="40">
        <f t="shared" si="0"/>
        <v>0</v>
      </c>
    </row>
    <row r="36" spans="1:6" ht="17.100000000000001" customHeight="1" x14ac:dyDescent="0.2">
      <c r="A36" s="199" t="s">
        <v>134</v>
      </c>
      <c r="B36" s="200"/>
      <c r="C36" s="9">
        <v>123.96</v>
      </c>
      <c r="D36" s="41">
        <v>1</v>
      </c>
      <c r="E36" s="148"/>
      <c r="F36" s="42">
        <f t="shared" si="0"/>
        <v>123.96</v>
      </c>
    </row>
    <row r="37" spans="1:6" ht="17.100000000000001" customHeight="1" x14ac:dyDescent="0.2">
      <c r="A37" s="201" t="s">
        <v>24</v>
      </c>
      <c r="B37" s="202"/>
      <c r="C37" s="9">
        <v>42.1</v>
      </c>
      <c r="D37" s="43">
        <v>0.4</v>
      </c>
      <c r="E37" s="159">
        <v>1</v>
      </c>
      <c r="F37" s="44">
        <f>C37*D37</f>
        <v>16.84</v>
      </c>
    </row>
    <row r="38" spans="1:6" ht="17.100000000000001" customHeight="1" x14ac:dyDescent="0.2">
      <c r="A38" s="187" t="s">
        <v>139</v>
      </c>
      <c r="B38" s="188"/>
      <c r="C38" s="9"/>
      <c r="D38" s="156"/>
      <c r="E38" s="160"/>
      <c r="F38" s="157">
        <f t="shared" si="0"/>
        <v>0</v>
      </c>
    </row>
    <row r="39" spans="1:6" ht="17.100000000000001" customHeight="1" x14ac:dyDescent="0.2">
      <c r="A39" s="211" t="s">
        <v>137</v>
      </c>
      <c r="B39" s="212"/>
      <c r="C39" s="9"/>
      <c r="D39" s="151"/>
      <c r="E39" s="161"/>
      <c r="F39" s="152">
        <f t="shared" si="0"/>
        <v>0</v>
      </c>
    </row>
    <row r="40" spans="1:6" ht="17.100000000000001" customHeight="1" x14ac:dyDescent="0.2">
      <c r="A40" s="203" t="s">
        <v>138</v>
      </c>
      <c r="B40" s="204"/>
      <c r="C40" s="9"/>
      <c r="D40" s="45"/>
      <c r="E40" s="162"/>
      <c r="F40" s="46">
        <f t="shared" si="0"/>
        <v>0</v>
      </c>
    </row>
    <row r="41" spans="1:6" ht="17.100000000000001" customHeight="1" x14ac:dyDescent="0.2">
      <c r="A41" s="240" t="s">
        <v>26</v>
      </c>
      <c r="B41" s="241"/>
      <c r="C41" s="9"/>
      <c r="D41" s="49"/>
      <c r="E41" s="163"/>
      <c r="F41" s="50">
        <f t="shared" si="0"/>
        <v>0</v>
      </c>
    </row>
    <row r="42" spans="1:6" ht="17.100000000000001" customHeight="1" x14ac:dyDescent="0.2">
      <c r="A42" s="205" t="s">
        <v>25</v>
      </c>
      <c r="B42" s="206"/>
      <c r="C42" s="9"/>
      <c r="D42" s="47"/>
      <c r="E42" s="164"/>
      <c r="F42" s="48">
        <f t="shared" si="0"/>
        <v>0</v>
      </c>
    </row>
    <row r="43" spans="1:6" ht="17.100000000000001" customHeight="1" x14ac:dyDescent="0.2">
      <c r="A43" s="207" t="s">
        <v>27</v>
      </c>
      <c r="B43" s="208"/>
      <c r="C43" s="10"/>
      <c r="D43" s="51"/>
      <c r="E43" s="165"/>
      <c r="F43" s="52">
        <f t="shared" si="0"/>
        <v>0</v>
      </c>
    </row>
    <row r="44" spans="1:6" ht="16.5" customHeight="1" thickBot="1" x14ac:dyDescent="0.25">
      <c r="A44" s="222" t="s">
        <v>49</v>
      </c>
      <c r="B44" s="223"/>
      <c r="C44" s="9"/>
      <c r="D44" s="66">
        <v>0</v>
      </c>
      <c r="E44" s="149"/>
      <c r="F44" s="67">
        <f t="shared" si="0"/>
        <v>0</v>
      </c>
    </row>
    <row r="45" spans="1:6" ht="17.100000000000001" customHeight="1" thickBot="1" x14ac:dyDescent="0.25">
      <c r="A45" s="215" t="s">
        <v>50</v>
      </c>
      <c r="B45" s="216"/>
      <c r="C45" s="11"/>
      <c r="D45" s="53">
        <v>0</v>
      </c>
      <c r="E45" s="150"/>
      <c r="F45" s="54">
        <f t="shared" si="0"/>
        <v>0</v>
      </c>
    </row>
    <row r="46" spans="1:6" ht="17.100000000000001" customHeight="1" thickBot="1" x14ac:dyDescent="0.25">
      <c r="A46" s="195" t="s">
        <v>63</v>
      </c>
      <c r="B46" s="196"/>
      <c r="C46" s="11">
        <v>304.75</v>
      </c>
      <c r="D46" s="53">
        <v>0</v>
      </c>
      <c r="E46" s="150"/>
      <c r="F46" s="54">
        <f t="shared" si="0"/>
        <v>0</v>
      </c>
    </row>
    <row r="47" spans="1:6" x14ac:dyDescent="0.2">
      <c r="A47" s="191"/>
      <c r="B47" s="192"/>
      <c r="C47" s="55"/>
      <c r="D47" s="56"/>
      <c r="E47" s="136"/>
      <c r="F47" s="57"/>
    </row>
    <row r="48" spans="1:6" ht="12.75" customHeight="1" x14ac:dyDescent="0.2">
      <c r="A48" s="193" t="s">
        <v>66</v>
      </c>
      <c r="B48" s="194"/>
      <c r="C48" s="58">
        <f>SUM(C28:C46)</f>
        <v>797.56999999999994</v>
      </c>
      <c r="D48" s="59" t="s">
        <v>0</v>
      </c>
      <c r="E48" s="137"/>
      <c r="F48" s="60">
        <f>SUM(F28:F46)</f>
        <v>450.29999999999995</v>
      </c>
    </row>
    <row r="49" spans="1:6" ht="13.5" thickBot="1" x14ac:dyDescent="0.25">
      <c r="A49" s="189" t="s">
        <v>13</v>
      </c>
      <c r="B49" s="190"/>
      <c r="C49" s="61"/>
      <c r="D49" s="135">
        <f>ROUNDDOWN(IF(C48&lt;&gt;0,F48/C48,0),3)</f>
        <v>0.56399999999999995</v>
      </c>
      <c r="E49" s="135"/>
      <c r="F49" s="62"/>
    </row>
    <row r="50" spans="1:6" ht="18" x14ac:dyDescent="0.25">
      <c r="A50" s="63" t="s">
        <v>40</v>
      </c>
    </row>
    <row r="51" spans="1:6" x14ac:dyDescent="0.2">
      <c r="A51" s="81" t="s">
        <v>52</v>
      </c>
    </row>
    <row r="52" spans="1:6" x14ac:dyDescent="0.2">
      <c r="A52" s="81" t="s">
        <v>53</v>
      </c>
    </row>
    <row r="53" spans="1:6" x14ac:dyDescent="0.2">
      <c r="A53" s="81" t="s">
        <v>54</v>
      </c>
    </row>
    <row r="54" spans="1:6" x14ac:dyDescent="0.2">
      <c r="A54" s="81" t="s">
        <v>55</v>
      </c>
    </row>
    <row r="55" spans="1:6" x14ac:dyDescent="0.2">
      <c r="A55" s="81" t="s">
        <v>56</v>
      </c>
    </row>
    <row r="56" spans="1:6" x14ac:dyDescent="0.2">
      <c r="A56" s="81" t="s">
        <v>71</v>
      </c>
    </row>
    <row r="57" spans="1:6" x14ac:dyDescent="0.2">
      <c r="A57" s="81" t="s">
        <v>72</v>
      </c>
    </row>
    <row r="58" spans="1:6" x14ac:dyDescent="0.2">
      <c r="A58" s="64"/>
    </row>
    <row r="59" spans="1:6" ht="18" x14ac:dyDescent="0.25">
      <c r="A59" s="63" t="s">
        <v>42</v>
      </c>
    </row>
    <row r="60" spans="1:6" x14ac:dyDescent="0.2">
      <c r="A60" s="81" t="s">
        <v>67</v>
      </c>
    </row>
    <row r="61" spans="1:6" x14ac:dyDescent="0.2">
      <c r="A61" t="s">
        <v>34</v>
      </c>
    </row>
    <row r="62" spans="1:6" x14ac:dyDescent="0.2">
      <c r="A62" t="s">
        <v>35</v>
      </c>
    </row>
    <row r="63" spans="1:6" x14ac:dyDescent="0.2">
      <c r="A63" t="s">
        <v>36</v>
      </c>
    </row>
    <row r="64" spans="1:6" x14ac:dyDescent="0.2">
      <c r="A64" t="s">
        <v>37</v>
      </c>
    </row>
    <row r="65" spans="1:1" x14ac:dyDescent="0.2">
      <c r="A65" s="81" t="s">
        <v>57</v>
      </c>
    </row>
    <row r="66" spans="1:1" x14ac:dyDescent="0.2">
      <c r="A66" s="81" t="s">
        <v>58</v>
      </c>
    </row>
    <row r="67" spans="1:1" x14ac:dyDescent="0.2">
      <c r="A67" s="81" t="s">
        <v>59</v>
      </c>
    </row>
    <row r="68" spans="1:1" x14ac:dyDescent="0.2">
      <c r="A68" s="81" t="s">
        <v>68</v>
      </c>
    </row>
    <row r="69" spans="1:1" x14ac:dyDescent="0.2">
      <c r="A69" t="s">
        <v>43</v>
      </c>
    </row>
    <row r="70" spans="1:1" x14ac:dyDescent="0.2">
      <c r="A70" t="s">
        <v>44</v>
      </c>
    </row>
    <row r="71" spans="1:1" x14ac:dyDescent="0.2">
      <c r="A71" t="s">
        <v>45</v>
      </c>
    </row>
    <row r="72" spans="1:1" x14ac:dyDescent="0.2">
      <c r="A72" t="s">
        <v>51</v>
      </c>
    </row>
    <row r="73" spans="1:1" x14ac:dyDescent="0.2">
      <c r="A73" t="s">
        <v>46</v>
      </c>
    </row>
    <row r="74" spans="1:1" x14ac:dyDescent="0.2">
      <c r="A74" t="s">
        <v>69</v>
      </c>
    </row>
    <row r="75" spans="1:1" x14ac:dyDescent="0.2">
      <c r="A75" s="81" t="s">
        <v>65</v>
      </c>
    </row>
    <row r="76" spans="1:1" x14ac:dyDescent="0.2">
      <c r="A76" t="s">
        <v>47</v>
      </c>
    </row>
    <row r="77" spans="1:1" x14ac:dyDescent="0.2">
      <c r="A77" t="s">
        <v>38</v>
      </c>
    </row>
    <row r="78" spans="1:1" x14ac:dyDescent="0.2">
      <c r="A78" t="s">
        <v>60</v>
      </c>
    </row>
    <row r="79" spans="1:1" x14ac:dyDescent="0.2">
      <c r="A79" s="81" t="s">
        <v>70</v>
      </c>
    </row>
    <row r="80" spans="1:1" x14ac:dyDescent="0.2">
      <c r="A80" t="s">
        <v>61</v>
      </c>
    </row>
    <row r="81" spans="1:1" x14ac:dyDescent="0.2">
      <c r="A81" s="81" t="s">
        <v>62</v>
      </c>
    </row>
    <row r="83" spans="1:1" ht="18" x14ac:dyDescent="0.25">
      <c r="A83" s="63" t="s">
        <v>41</v>
      </c>
    </row>
    <row r="84" spans="1:1" x14ac:dyDescent="0.2">
      <c r="A84" s="64"/>
    </row>
    <row r="85" spans="1:1" x14ac:dyDescent="0.2">
      <c r="A85" t="s">
        <v>30</v>
      </c>
    </row>
    <row r="87" spans="1:1" x14ac:dyDescent="0.2">
      <c r="A87" t="s">
        <v>31</v>
      </c>
    </row>
    <row r="89" spans="1:1" x14ac:dyDescent="0.2">
      <c r="A89" t="s">
        <v>16</v>
      </c>
    </row>
    <row r="90" spans="1:1" x14ac:dyDescent="0.2">
      <c r="A90" t="s">
        <v>17</v>
      </c>
    </row>
    <row r="92" spans="1:1" x14ac:dyDescent="0.2">
      <c r="A92" t="s">
        <v>15</v>
      </c>
    </row>
    <row r="94" spans="1:1" x14ac:dyDescent="0.2">
      <c r="A94" t="s">
        <v>64</v>
      </c>
    </row>
    <row r="95" spans="1:1" x14ac:dyDescent="0.2">
      <c r="A95" s="65" t="s">
        <v>73</v>
      </c>
    </row>
    <row r="96" spans="1:1" x14ac:dyDescent="0.2">
      <c r="A96" t="s">
        <v>18</v>
      </c>
    </row>
  </sheetData>
  <sheetProtection algorithmName="SHA-512" hashValue="59r1BF4NpBysaA1lTzhu649p1in3mJ2IhHhhF2XTOXR+7jBFmLB72ax483OuwrnFbEeE4eERKoUkYA88NsUV/g==" saltValue="pjtZ6BPCYVSaXftdjs1F4g==" spinCount="100000" sheet="1" objects="1" scenarios="1"/>
  <mergeCells count="31">
    <mergeCell ref="A47:B47"/>
    <mergeCell ref="A48:B48"/>
    <mergeCell ref="A49:B49"/>
    <mergeCell ref="A36:B36"/>
    <mergeCell ref="C18:E18"/>
    <mergeCell ref="A31:B31"/>
    <mergeCell ref="A32:B32"/>
    <mergeCell ref="A33:B33"/>
    <mergeCell ref="A34:B34"/>
    <mergeCell ref="A35:B35"/>
    <mergeCell ref="A12:E12"/>
    <mergeCell ref="A13:E13"/>
    <mergeCell ref="C15:E15"/>
    <mergeCell ref="C16:E16"/>
    <mergeCell ref="C17:E17"/>
    <mergeCell ref="D10:F10"/>
    <mergeCell ref="A44:B44"/>
    <mergeCell ref="A45:B45"/>
    <mergeCell ref="A46:B46"/>
    <mergeCell ref="A38:B38"/>
    <mergeCell ref="A39:B39"/>
    <mergeCell ref="A40:B40"/>
    <mergeCell ref="A41:B41"/>
    <mergeCell ref="A42:B42"/>
    <mergeCell ref="A43:B43"/>
    <mergeCell ref="A37:B37"/>
    <mergeCell ref="A20:A22"/>
    <mergeCell ref="A26:B26"/>
    <mergeCell ref="A28:B28"/>
    <mergeCell ref="A29:B29"/>
    <mergeCell ref="A30:B30"/>
  </mergeCells>
  <conditionalFormatting sqref="C48">
    <cfRule type="expression" dxfId="8" priority="1">
      <formula>ABS($C$48-$C$22)&gt;=0.01</formula>
    </cfRule>
  </conditionalFormatting>
  <dataValidations count="2">
    <dataValidation type="decimal" operator="greaterThanOrEqual" allowBlank="1" showInputMessage="1" showErrorMessage="1" sqref="C22 C28:C46" xr:uid="{00000000-0002-0000-0200-000000000000}">
      <formula1>0</formula1>
    </dataValidation>
    <dataValidation type="list" allowBlank="1" showInputMessage="1" showErrorMessage="1" sqref="C20" xr:uid="{00000000-0002-0000-0200-000001000000}">
      <formula1>"bitte auswählen,linkes Seeufer,rechtes Seeufer,Littau"</formula1>
    </dataValidation>
  </dataValidations>
  <hyperlinks>
    <hyperlink ref="C6" r:id="rId1" display="https://www.stadtluzern.ch/politikverwaltung/stadtverwaltung/dienstabteilungenbereiche/8198" xr:uid="{F420941F-AACA-4916-94C8-4CE9A343E678}"/>
    <hyperlink ref="D10" r:id="rId2" xr:uid="{8D979FAE-AB3D-45F5-8971-9C4DFF9BBB07}"/>
  </hyperlinks>
  <pageMargins left="0.70866141732283472" right="0.70866141732283472" top="1.3779527559055118" bottom="0.78740157480314965" header="0.31496062992125984" footer="0.31496062992125984"/>
  <pageSetup paperSize="9" scale="69" orientation="portrait" r:id="rId3"/>
  <headerFooter>
    <oddHeader>&amp;L&amp;G</oddHeader>
    <oddFooter>&amp;L&amp;8&amp;F &amp;CVersion Novebmer 2023&amp;R&amp;8&amp;P / &amp;N</oddFooter>
  </headerFooter>
  <drawing r:id="rId4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00"/>
  <sheetViews>
    <sheetView zoomScale="90" zoomScaleNormal="90" zoomScalePageLayoutView="40" workbookViewId="0"/>
  </sheetViews>
  <sheetFormatPr baseColWidth="10" defaultRowHeight="12.75" x14ac:dyDescent="0.2"/>
  <cols>
    <col min="1" max="1" width="31.140625" customWidth="1"/>
    <col min="2" max="2" width="41" customWidth="1"/>
    <col min="3" max="3" width="20.140625" customWidth="1"/>
    <col min="4" max="4" width="18.5703125" customWidth="1"/>
    <col min="5" max="5" width="19.5703125" customWidth="1"/>
    <col min="6" max="6" width="18.5703125" customWidth="1"/>
  </cols>
  <sheetData>
    <row r="1" spans="1:14" ht="15" customHeight="1" x14ac:dyDescent="0.2">
      <c r="A1" s="1">
        <f ca="1">TODAY()</f>
        <v>45875</v>
      </c>
      <c r="C1" s="3" t="s">
        <v>143</v>
      </c>
      <c r="D1" s="167"/>
      <c r="E1" s="167"/>
      <c r="F1" s="167"/>
    </row>
    <row r="2" spans="1:14" ht="15" customHeight="1" x14ac:dyDescent="0.2">
      <c r="C2" s="3" t="s">
        <v>144</v>
      </c>
      <c r="D2" s="167"/>
      <c r="E2" s="167"/>
      <c r="F2" s="167"/>
    </row>
    <row r="3" spans="1:14" ht="15" customHeight="1" x14ac:dyDescent="0.2">
      <c r="C3" s="3" t="s">
        <v>145</v>
      </c>
      <c r="D3" s="138"/>
      <c r="E3" s="138"/>
      <c r="F3" s="167"/>
    </row>
    <row r="4" spans="1:14" ht="15" customHeight="1" x14ac:dyDescent="0.2">
      <c r="C4" s="3" t="s">
        <v>146</v>
      </c>
      <c r="D4" s="167"/>
      <c r="E4" s="167"/>
      <c r="F4" s="167"/>
    </row>
    <row r="5" spans="1:14" ht="15" customHeight="1" x14ac:dyDescent="0.2">
      <c r="C5" s="3" t="s">
        <v>147</v>
      </c>
      <c r="D5" s="167"/>
      <c r="E5" s="167"/>
      <c r="F5" s="167"/>
    </row>
    <row r="6" spans="1:14" ht="15" customHeight="1" x14ac:dyDescent="0.2">
      <c r="C6" s="169" t="s">
        <v>148</v>
      </c>
      <c r="D6" s="170"/>
      <c r="E6" s="167"/>
      <c r="F6" s="167"/>
    </row>
    <row r="7" spans="1:14" ht="15" customHeight="1" x14ac:dyDescent="0.2">
      <c r="C7" s="3" t="s">
        <v>149</v>
      </c>
      <c r="D7" s="3" t="s">
        <v>150</v>
      </c>
      <c r="E7" s="3" t="s">
        <v>151</v>
      </c>
      <c r="F7" s="167"/>
    </row>
    <row r="8" spans="1:14" ht="15" customHeight="1" x14ac:dyDescent="0.2">
      <c r="A8" s="3"/>
      <c r="C8" s="167"/>
      <c r="D8" s="3" t="s">
        <v>152</v>
      </c>
      <c r="E8" s="3" t="s">
        <v>153</v>
      </c>
      <c r="F8" s="167"/>
    </row>
    <row r="9" spans="1:14" ht="15" customHeight="1" x14ac:dyDescent="0.2">
      <c r="A9" s="4"/>
      <c r="C9" s="167"/>
      <c r="D9" s="3" t="s">
        <v>154</v>
      </c>
      <c r="E9" s="3" t="s">
        <v>155</v>
      </c>
      <c r="F9" s="167"/>
    </row>
    <row r="10" spans="1:14" ht="15" customHeight="1" x14ac:dyDescent="0.2">
      <c r="A10" s="3"/>
      <c r="C10" s="3" t="s">
        <v>156</v>
      </c>
      <c r="D10" s="184" t="s">
        <v>157</v>
      </c>
      <c r="E10" s="184"/>
      <c r="F10" s="184"/>
    </row>
    <row r="11" spans="1:14" ht="15" customHeight="1" x14ac:dyDescent="0.2">
      <c r="A11" s="3"/>
    </row>
    <row r="12" spans="1:14" ht="15" customHeight="1" x14ac:dyDescent="0.2">
      <c r="A12" s="3"/>
    </row>
    <row r="13" spans="1:14" ht="15" customHeight="1" x14ac:dyDescent="0.2">
      <c r="A13" s="4"/>
    </row>
    <row r="14" spans="1:14" ht="15" customHeight="1" x14ac:dyDescent="0.2">
      <c r="A14" s="213" t="s">
        <v>74</v>
      </c>
      <c r="B14" s="213"/>
      <c r="C14" s="213"/>
      <c r="D14" s="213"/>
      <c r="E14" s="213"/>
      <c r="F14" s="82"/>
      <c r="H14" s="76" t="s">
        <v>19</v>
      </c>
      <c r="J14" s="76"/>
      <c r="K14" s="76"/>
      <c r="L14" s="76"/>
      <c r="M14" s="76"/>
      <c r="N14" s="76"/>
    </row>
    <row r="15" spans="1:14" ht="15" customHeight="1" x14ac:dyDescent="0.2">
      <c r="A15" s="214" t="s">
        <v>75</v>
      </c>
      <c r="B15" s="214"/>
      <c r="C15" s="214"/>
      <c r="D15" s="214"/>
      <c r="E15" s="214"/>
      <c r="F15" s="83"/>
    </row>
    <row r="16" spans="1:14" ht="15" customHeight="1" x14ac:dyDescent="0.2">
      <c r="A16" s="4"/>
    </row>
    <row r="17" spans="1:6" ht="7.5" customHeight="1" thickBot="1" x14ac:dyDescent="0.25">
      <c r="A17" s="15"/>
    </row>
    <row r="18" spans="1:6" ht="15" customHeight="1" x14ac:dyDescent="0.2">
      <c r="A18" s="244" t="s">
        <v>76</v>
      </c>
      <c r="B18" s="84" t="s">
        <v>77</v>
      </c>
      <c r="C18" s="85">
        <f>'Beispiel Befestigte Flächen'!D46</f>
        <v>0</v>
      </c>
      <c r="D18" s="18"/>
      <c r="E18" s="86"/>
      <c r="F18" s="19"/>
    </row>
    <row r="19" spans="1:6" ht="15" customHeight="1" x14ac:dyDescent="0.2">
      <c r="A19" s="245"/>
      <c r="B19" s="87" t="s">
        <v>78</v>
      </c>
      <c r="C19" s="88" t="str">
        <f>IF(AND('Beispiel Befestigte Flächen'!$C$22&lt;&gt;"",C18&lt;&gt;""),'Beispiel Befestigte Flächen'!$C$22*C18/10000*300,"")</f>
        <v/>
      </c>
      <c r="D19" t="s">
        <v>79</v>
      </c>
      <c r="E19" s="89"/>
      <c r="F19" s="20"/>
    </row>
    <row r="20" spans="1:6" ht="15" customHeight="1" x14ac:dyDescent="0.2">
      <c r="A20" s="245"/>
      <c r="B20" s="87" t="s">
        <v>80</v>
      </c>
      <c r="C20" s="6">
        <v>0.5</v>
      </c>
      <c r="D20" s="89"/>
      <c r="E20" s="2" t="s">
        <v>81</v>
      </c>
      <c r="F20" s="20"/>
    </row>
    <row r="21" spans="1:6" ht="15" customHeight="1" x14ac:dyDescent="0.2">
      <c r="A21" s="245"/>
      <c r="B21" s="87" t="s">
        <v>82</v>
      </c>
      <c r="C21" s="90" t="str">
        <f>IF(AND(C18&lt;&gt;"",C20&lt;&gt;""),IF(C18&gt;C20,"Ja","Nein"),"Unbekannt")</f>
        <v>Nein</v>
      </c>
      <c r="D21" s="91"/>
      <c r="F21" s="20"/>
    </row>
    <row r="22" spans="1:6" ht="15.75" x14ac:dyDescent="0.3">
      <c r="A22" s="245"/>
      <c r="B22" s="87" t="s">
        <v>83</v>
      </c>
      <c r="C22" s="92" t="str">
        <f>IF(AND('Beispiel Befestigte Flächen'!$C$22&lt;&gt;"",C20&lt;&gt;""),'Beispiel Befestigte Flächen'!$C$22*C20/10000*300,"")</f>
        <v/>
      </c>
      <c r="D22" s="93" t="s">
        <v>79</v>
      </c>
      <c r="E22" t="s">
        <v>84</v>
      </c>
      <c r="F22" s="94"/>
    </row>
    <row r="23" spans="1:6" x14ac:dyDescent="0.2">
      <c r="A23" s="245"/>
      <c r="B23" s="87" t="s">
        <v>85</v>
      </c>
      <c r="C23" s="92"/>
      <c r="D23" s="93"/>
      <c r="E23" s="93"/>
      <c r="F23" s="94"/>
    </row>
    <row r="24" spans="1:6" ht="13.5" thickBot="1" x14ac:dyDescent="0.25">
      <c r="A24" s="246"/>
      <c r="B24" s="95" t="s">
        <v>86</v>
      </c>
      <c r="C24" s="96"/>
      <c r="D24" s="97"/>
      <c r="E24" s="97"/>
      <c r="F24" s="98"/>
    </row>
    <row r="25" spans="1:6" x14ac:dyDescent="0.2">
      <c r="A25" s="99"/>
      <c r="B25" s="87"/>
      <c r="C25" s="92"/>
      <c r="D25" s="93"/>
      <c r="E25" s="93"/>
      <c r="F25" s="93"/>
    </row>
    <row r="26" spans="1:6" ht="15" customHeight="1" thickBot="1" x14ac:dyDescent="0.25"/>
    <row r="27" spans="1:6" ht="15" customHeight="1" x14ac:dyDescent="0.2">
      <c r="A27" s="23" t="s">
        <v>87</v>
      </c>
      <c r="B27" s="24"/>
      <c r="C27" s="18"/>
      <c r="D27" s="18"/>
      <c r="E27" s="18"/>
      <c r="F27" s="19"/>
    </row>
    <row r="28" spans="1:6" x14ac:dyDescent="0.2">
      <c r="A28" s="247" t="s">
        <v>88</v>
      </c>
      <c r="B28" s="248"/>
      <c r="C28" s="248"/>
      <c r="D28" s="248"/>
      <c r="E28" s="248"/>
      <c r="F28" s="249"/>
    </row>
    <row r="29" spans="1:6" ht="30" customHeight="1" x14ac:dyDescent="0.25">
      <c r="A29" s="100" t="s">
        <v>89</v>
      </c>
      <c r="B29" s="25" t="s">
        <v>1</v>
      </c>
      <c r="C29" s="25" t="s">
        <v>90</v>
      </c>
      <c r="D29" s="25" t="s">
        <v>91</v>
      </c>
      <c r="E29" s="25" t="s">
        <v>92</v>
      </c>
      <c r="F29" s="26" t="s">
        <v>93</v>
      </c>
    </row>
    <row r="30" spans="1:6" ht="15" customHeight="1" x14ac:dyDescent="0.2">
      <c r="A30" s="27"/>
      <c r="B30" s="28"/>
      <c r="C30" s="29"/>
      <c r="D30" s="29"/>
      <c r="E30" s="29"/>
      <c r="F30" s="30"/>
    </row>
    <row r="31" spans="1:6" ht="15" customHeight="1" x14ac:dyDescent="0.2">
      <c r="A31" s="132" t="s">
        <v>126</v>
      </c>
      <c r="B31" s="133">
        <v>86.33</v>
      </c>
      <c r="C31" s="80">
        <v>1</v>
      </c>
      <c r="D31" s="80"/>
      <c r="E31" s="103">
        <f t="shared" ref="E31:E48" si="0">IF(AND(B31&lt;&gt;"",C31&lt;&gt;""),IF(D31&lt;&gt;"",MIN(10000*D31/B31/300,C31),C31),"")</f>
        <v>1</v>
      </c>
      <c r="F31" s="104">
        <f>IF(AND(B31&lt;&gt;"",E31&lt;&gt;""),B31*E31/10000*300,"")</f>
        <v>2.5899000000000001</v>
      </c>
    </row>
    <row r="32" spans="1:6" ht="15" customHeight="1" x14ac:dyDescent="0.2">
      <c r="A32" s="132" t="s">
        <v>127</v>
      </c>
      <c r="B32" s="133">
        <v>200</v>
      </c>
      <c r="C32" s="80">
        <v>1</v>
      </c>
      <c r="D32" s="80">
        <v>4</v>
      </c>
      <c r="E32" s="103">
        <f>IF(AND(B32&lt;&gt;"",C32&lt;&gt;""),IF(D32&lt;&gt;"",MIN(10000*D32/B32/300,C32),C32),"")</f>
        <v>0.66666666666666663</v>
      </c>
      <c r="F32" s="104">
        <f>IF(AND(B32&lt;&gt;"",E32&lt;&gt;""),B32*E32/10000*300,"")</f>
        <v>3.9999999999999991</v>
      </c>
    </row>
    <row r="33" spans="1:6" ht="15" customHeight="1" x14ac:dyDescent="0.2">
      <c r="A33" s="132" t="s">
        <v>128</v>
      </c>
      <c r="B33" s="133">
        <v>25.14</v>
      </c>
      <c r="C33" s="80">
        <v>0.8</v>
      </c>
      <c r="D33" s="80"/>
      <c r="E33" s="103">
        <f t="shared" si="0"/>
        <v>0.8</v>
      </c>
      <c r="F33" s="104">
        <f t="shared" ref="F33:F48" si="1">IF(AND(B33&lt;&gt;"",E33&lt;&gt;""),B33*E33/10000*300,"")</f>
        <v>0.60336000000000012</v>
      </c>
    </row>
    <row r="34" spans="1:6" ht="15" customHeight="1" x14ac:dyDescent="0.2">
      <c r="A34" s="132" t="s">
        <v>129</v>
      </c>
      <c r="B34" s="133">
        <v>15.29</v>
      </c>
      <c r="C34" s="80">
        <v>0.2</v>
      </c>
      <c r="D34" s="80"/>
      <c r="E34" s="103">
        <f t="shared" si="0"/>
        <v>0.2</v>
      </c>
      <c r="F34" s="104">
        <f t="shared" si="1"/>
        <v>9.1740000000000002E-2</v>
      </c>
    </row>
    <row r="35" spans="1:6" ht="15" customHeight="1" x14ac:dyDescent="0.2">
      <c r="A35" s="132" t="s">
        <v>130</v>
      </c>
      <c r="B35" s="133">
        <v>42.1</v>
      </c>
      <c r="C35" s="80">
        <v>0.4</v>
      </c>
      <c r="D35" s="80"/>
      <c r="E35" s="103">
        <f t="shared" si="0"/>
        <v>0.4</v>
      </c>
      <c r="F35" s="104">
        <f t="shared" si="1"/>
        <v>0.50519999999999998</v>
      </c>
    </row>
    <row r="36" spans="1:6" ht="15" customHeight="1" x14ac:dyDescent="0.2">
      <c r="A36" s="134" t="s">
        <v>131</v>
      </c>
      <c r="B36" s="80">
        <v>123.96</v>
      </c>
      <c r="C36" s="80">
        <v>1</v>
      </c>
      <c r="D36" s="80"/>
      <c r="E36" s="103">
        <f t="shared" si="0"/>
        <v>1</v>
      </c>
      <c r="F36" s="104">
        <f t="shared" si="1"/>
        <v>3.7187999999999999</v>
      </c>
    </row>
    <row r="37" spans="1:6" ht="15" customHeight="1" x14ac:dyDescent="0.2">
      <c r="A37" s="134" t="s">
        <v>132</v>
      </c>
      <c r="B37" s="80">
        <v>304.75</v>
      </c>
      <c r="C37" s="80">
        <v>0</v>
      </c>
      <c r="D37" s="80"/>
      <c r="E37" s="103">
        <f t="shared" si="0"/>
        <v>0</v>
      </c>
      <c r="F37" s="104">
        <f t="shared" si="1"/>
        <v>0</v>
      </c>
    </row>
    <row r="38" spans="1:6" ht="15" customHeight="1" x14ac:dyDescent="0.2">
      <c r="A38" s="101"/>
      <c r="B38" s="102"/>
      <c r="C38" s="8"/>
      <c r="D38" s="8"/>
      <c r="E38" s="103" t="str">
        <f t="shared" si="0"/>
        <v/>
      </c>
      <c r="F38" s="104" t="str">
        <f t="shared" si="1"/>
        <v/>
      </c>
    </row>
    <row r="39" spans="1:6" ht="15" customHeight="1" x14ac:dyDescent="0.2">
      <c r="A39" s="101"/>
      <c r="B39" s="8"/>
      <c r="C39" s="8"/>
      <c r="D39" s="8"/>
      <c r="E39" s="103" t="str">
        <f t="shared" si="0"/>
        <v/>
      </c>
      <c r="F39" s="104" t="str">
        <f t="shared" si="1"/>
        <v/>
      </c>
    </row>
    <row r="40" spans="1:6" ht="15" customHeight="1" x14ac:dyDescent="0.2">
      <c r="A40" s="101"/>
      <c r="B40" s="102"/>
      <c r="C40" s="8"/>
      <c r="D40" s="8"/>
      <c r="E40" s="103" t="str">
        <f t="shared" si="0"/>
        <v/>
      </c>
      <c r="F40" s="104" t="str">
        <f t="shared" si="1"/>
        <v/>
      </c>
    </row>
    <row r="41" spans="1:6" ht="15" customHeight="1" x14ac:dyDescent="0.2">
      <c r="A41" s="101"/>
      <c r="B41" s="102"/>
      <c r="C41" s="8"/>
      <c r="D41" s="8"/>
      <c r="E41" s="103" t="str">
        <f t="shared" si="0"/>
        <v/>
      </c>
      <c r="F41" s="104" t="str">
        <f t="shared" si="1"/>
        <v/>
      </c>
    </row>
    <row r="42" spans="1:6" ht="15" customHeight="1" x14ac:dyDescent="0.2">
      <c r="A42" s="101"/>
      <c r="B42" s="102"/>
      <c r="C42" s="8"/>
      <c r="D42" s="8"/>
      <c r="E42" s="103" t="str">
        <f t="shared" si="0"/>
        <v/>
      </c>
      <c r="F42" s="104" t="str">
        <f t="shared" si="1"/>
        <v/>
      </c>
    </row>
    <row r="43" spans="1:6" ht="15" customHeight="1" x14ac:dyDescent="0.2">
      <c r="A43" s="101"/>
      <c r="B43" s="102"/>
      <c r="C43" s="8"/>
      <c r="D43" s="8"/>
      <c r="E43" s="103" t="str">
        <f t="shared" si="0"/>
        <v/>
      </c>
      <c r="F43" s="104" t="str">
        <f t="shared" si="1"/>
        <v/>
      </c>
    </row>
    <row r="44" spans="1:6" ht="15" customHeight="1" x14ac:dyDescent="0.2">
      <c r="A44" s="101"/>
      <c r="B44" s="102"/>
      <c r="C44" s="8"/>
      <c r="D44" s="8"/>
      <c r="E44" s="103" t="str">
        <f t="shared" si="0"/>
        <v/>
      </c>
      <c r="F44" s="104" t="str">
        <f t="shared" si="1"/>
        <v/>
      </c>
    </row>
    <row r="45" spans="1:6" ht="15" customHeight="1" x14ac:dyDescent="0.2">
      <c r="A45" s="101"/>
      <c r="B45" s="102"/>
      <c r="C45" s="8"/>
      <c r="D45" s="8"/>
      <c r="E45" s="103" t="str">
        <f t="shared" si="0"/>
        <v/>
      </c>
      <c r="F45" s="104" t="str">
        <f t="shared" si="1"/>
        <v/>
      </c>
    </row>
    <row r="46" spans="1:6" ht="15" customHeight="1" x14ac:dyDescent="0.2">
      <c r="A46" s="101"/>
      <c r="B46" s="102"/>
      <c r="C46" s="8"/>
      <c r="D46" s="8"/>
      <c r="E46" s="103" t="str">
        <f t="shared" si="0"/>
        <v/>
      </c>
      <c r="F46" s="104" t="str">
        <f t="shared" si="1"/>
        <v/>
      </c>
    </row>
    <row r="47" spans="1:6" ht="15" customHeight="1" x14ac:dyDescent="0.2">
      <c r="A47" s="101"/>
      <c r="B47" s="102"/>
      <c r="C47" s="8"/>
      <c r="D47" s="8"/>
      <c r="E47" s="103" t="str">
        <f t="shared" si="0"/>
        <v/>
      </c>
      <c r="F47" s="104" t="str">
        <f t="shared" si="1"/>
        <v/>
      </c>
    </row>
    <row r="48" spans="1:6" ht="15" customHeight="1" x14ac:dyDescent="0.2">
      <c r="A48" s="101"/>
      <c r="B48" s="102"/>
      <c r="C48" s="8"/>
      <c r="D48" s="8"/>
      <c r="E48" s="103" t="str">
        <f t="shared" si="0"/>
        <v/>
      </c>
      <c r="F48" s="104" t="str">
        <f t="shared" si="1"/>
        <v/>
      </c>
    </row>
    <row r="49" spans="1:6" ht="15" customHeight="1" x14ac:dyDescent="0.2">
      <c r="A49" s="106"/>
      <c r="B49" s="107"/>
      <c r="C49" s="58"/>
      <c r="D49" s="58"/>
      <c r="E49" s="108"/>
      <c r="F49" s="60"/>
    </row>
    <row r="50" spans="1:6" ht="15" customHeight="1" x14ac:dyDescent="0.2">
      <c r="A50" s="109" t="s">
        <v>94</v>
      </c>
      <c r="B50" s="110">
        <f>SUM(B31:B48)</f>
        <v>797.56999999999994</v>
      </c>
      <c r="C50" s="111" t="s">
        <v>0</v>
      </c>
      <c r="D50" s="111" t="s">
        <v>0</v>
      </c>
      <c r="E50" s="112" t="s">
        <v>0</v>
      </c>
      <c r="F50" s="113" t="s">
        <v>0</v>
      </c>
    </row>
    <row r="51" spans="1:6" ht="15" customHeight="1" x14ac:dyDescent="0.2">
      <c r="A51" s="114" t="s">
        <v>95</v>
      </c>
      <c r="B51" s="115" t="s">
        <v>0</v>
      </c>
      <c r="C51" s="116" t="s">
        <v>0</v>
      </c>
      <c r="D51" s="116" t="s">
        <v>0</v>
      </c>
      <c r="E51" s="117" t="s">
        <v>0</v>
      </c>
      <c r="F51" s="118">
        <f>SUM(F31:F48)</f>
        <v>11.509</v>
      </c>
    </row>
    <row r="52" spans="1:6" ht="28.5" customHeight="1" thickBot="1" x14ac:dyDescent="0.25">
      <c r="A52" s="119" t="s">
        <v>96</v>
      </c>
      <c r="B52" s="120" t="s">
        <v>0</v>
      </c>
      <c r="C52" s="121" t="s">
        <v>0</v>
      </c>
      <c r="D52" s="121" t="s">
        <v>0</v>
      </c>
      <c r="E52" s="122">
        <f>IF(AND(F51,B50),F51*10000/B50/300,"")</f>
        <v>0.48100271240559872</v>
      </c>
      <c r="F52" s="123" t="s">
        <v>0</v>
      </c>
    </row>
    <row r="53" spans="1:6" ht="28.5" customHeight="1" thickBot="1" x14ac:dyDescent="0.25">
      <c r="A53" s="119" t="s">
        <v>97</v>
      </c>
      <c r="B53" s="120"/>
      <c r="C53" s="121"/>
      <c r="D53" s="121"/>
      <c r="E53" s="121"/>
      <c r="F53" s="123" t="s">
        <v>0</v>
      </c>
    </row>
    <row r="55" spans="1:6" ht="13.5" thickBot="1" x14ac:dyDescent="0.25"/>
    <row r="56" spans="1:6" ht="15" customHeight="1" x14ac:dyDescent="0.2">
      <c r="A56" s="23" t="s">
        <v>98</v>
      </c>
      <c r="B56" s="24"/>
      <c r="C56" s="18"/>
      <c r="D56" s="18"/>
      <c r="E56" s="18"/>
      <c r="F56" s="19"/>
    </row>
    <row r="57" spans="1:6" ht="40.5" customHeight="1" x14ac:dyDescent="0.2">
      <c r="A57" s="247" t="s">
        <v>99</v>
      </c>
      <c r="B57" s="248"/>
      <c r="C57" s="248"/>
      <c r="D57" s="248"/>
      <c r="E57" s="248"/>
      <c r="F57" s="249"/>
    </row>
    <row r="58" spans="1:6" ht="15" customHeight="1" x14ac:dyDescent="0.2">
      <c r="A58" s="27"/>
      <c r="B58" s="28"/>
      <c r="C58" s="29"/>
      <c r="D58" s="29"/>
      <c r="E58" s="29"/>
      <c r="F58" s="30"/>
    </row>
    <row r="59" spans="1:6" ht="15" customHeight="1" x14ac:dyDescent="0.2">
      <c r="A59" s="250" t="s">
        <v>100</v>
      </c>
      <c r="B59" s="251"/>
      <c r="C59" s="8" t="s">
        <v>101</v>
      </c>
      <c r="D59" s="252"/>
      <c r="E59" s="253"/>
      <c r="F59" s="254"/>
    </row>
    <row r="60" spans="1:6" ht="15" customHeight="1" x14ac:dyDescent="0.2">
      <c r="A60" s="255" t="s">
        <v>102</v>
      </c>
      <c r="B60" s="256"/>
      <c r="C60" s="8">
        <v>0</v>
      </c>
      <c r="D60" s="252" t="s">
        <v>79</v>
      </c>
      <c r="E60" s="253"/>
      <c r="F60" s="254"/>
    </row>
    <row r="61" spans="1:6" ht="15" customHeight="1" x14ac:dyDescent="0.2">
      <c r="A61" s="255" t="s">
        <v>103</v>
      </c>
      <c r="B61" s="256"/>
      <c r="C61" s="124">
        <f>0.03*'Befestigte Flächen'!$C$44</f>
        <v>0</v>
      </c>
      <c r="D61" s="125" t="s">
        <v>79</v>
      </c>
      <c r="E61" s="126"/>
      <c r="F61" s="127"/>
    </row>
    <row r="62" spans="1:6" ht="15" customHeight="1" x14ac:dyDescent="0.2">
      <c r="A62" s="255" t="s">
        <v>104</v>
      </c>
      <c r="B62" s="256"/>
      <c r="C62" s="124">
        <f>(C61-C60)*15*60/1000</f>
        <v>0</v>
      </c>
      <c r="D62" s="252" t="s">
        <v>105</v>
      </c>
      <c r="E62" s="253"/>
      <c r="F62" s="254"/>
    </row>
    <row r="63" spans="1:6" ht="13.5" thickBot="1" x14ac:dyDescent="0.25">
      <c r="A63" s="242"/>
      <c r="B63" s="243"/>
      <c r="C63" s="128"/>
      <c r="D63" s="129"/>
      <c r="E63" s="129"/>
      <c r="F63" s="130"/>
    </row>
    <row r="67" spans="1:2" ht="18" x14ac:dyDescent="0.25">
      <c r="A67" s="63" t="s">
        <v>106</v>
      </c>
    </row>
    <row r="69" spans="1:2" x14ac:dyDescent="0.2">
      <c r="A69" s="3" t="s">
        <v>107</v>
      </c>
    </row>
    <row r="70" spans="1:2" x14ac:dyDescent="0.2">
      <c r="A70" s="73"/>
    </row>
    <row r="71" spans="1:2" x14ac:dyDescent="0.2">
      <c r="A71" t="s">
        <v>108</v>
      </c>
    </row>
    <row r="72" spans="1:2" x14ac:dyDescent="0.2">
      <c r="A72" t="s">
        <v>109</v>
      </c>
    </row>
    <row r="73" spans="1:2" x14ac:dyDescent="0.2">
      <c r="A73" s="81" t="s">
        <v>110</v>
      </c>
    </row>
    <row r="74" spans="1:2" x14ac:dyDescent="0.2">
      <c r="A74" s="81" t="s">
        <v>111</v>
      </c>
    </row>
    <row r="75" spans="1:2" x14ac:dyDescent="0.2">
      <c r="B75" s="81"/>
    </row>
    <row r="76" spans="1:2" x14ac:dyDescent="0.2">
      <c r="A76" t="s">
        <v>112</v>
      </c>
      <c r="B76" s="81"/>
    </row>
    <row r="77" spans="1:2" x14ac:dyDescent="0.2">
      <c r="A77" t="s">
        <v>113</v>
      </c>
    </row>
    <row r="78" spans="1:2" x14ac:dyDescent="0.2">
      <c r="A78" s="81" t="s">
        <v>114</v>
      </c>
    </row>
    <row r="79" spans="1:2" x14ac:dyDescent="0.2">
      <c r="A79" s="29"/>
      <c r="B79" s="81"/>
    </row>
    <row r="80" spans="1:2" x14ac:dyDescent="0.2">
      <c r="A80" t="s">
        <v>115</v>
      </c>
    </row>
    <row r="81" spans="1:7" x14ac:dyDescent="0.2">
      <c r="A81" t="s">
        <v>17</v>
      </c>
    </row>
    <row r="83" spans="1:7" x14ac:dyDescent="0.2">
      <c r="A83" t="s">
        <v>116</v>
      </c>
      <c r="B83" s="81"/>
    </row>
    <row r="84" spans="1:7" x14ac:dyDescent="0.2">
      <c r="A84" t="s">
        <v>117</v>
      </c>
    </row>
    <row r="86" spans="1:7" x14ac:dyDescent="0.2">
      <c r="A86" t="s">
        <v>118</v>
      </c>
    </row>
    <row r="88" spans="1:7" x14ac:dyDescent="0.2">
      <c r="A88" t="s">
        <v>119</v>
      </c>
    </row>
    <row r="90" spans="1:7" x14ac:dyDescent="0.2">
      <c r="A90" s="3" t="s">
        <v>120</v>
      </c>
      <c r="B90" s="2"/>
      <c r="C90" s="2"/>
      <c r="D90" s="2"/>
      <c r="E90" s="2"/>
      <c r="F90" s="2"/>
      <c r="G90" s="2"/>
    </row>
    <row r="91" spans="1:7" x14ac:dyDescent="0.2">
      <c r="A91" s="131" t="s">
        <v>121</v>
      </c>
    </row>
    <row r="92" spans="1:7" x14ac:dyDescent="0.2">
      <c r="A92" s="65" t="s">
        <v>122</v>
      </c>
    </row>
    <row r="93" spans="1:7" x14ac:dyDescent="0.2">
      <c r="A93" s="65"/>
    </row>
    <row r="94" spans="1:7" x14ac:dyDescent="0.2">
      <c r="A94" t="s">
        <v>123</v>
      </c>
    </row>
    <row r="95" spans="1:7" x14ac:dyDescent="0.2">
      <c r="A95" s="131" t="s">
        <v>121</v>
      </c>
    </row>
    <row r="96" spans="1:7" x14ac:dyDescent="0.2">
      <c r="A96" s="65" t="s">
        <v>122</v>
      </c>
    </row>
    <row r="97" spans="1:1" x14ac:dyDescent="0.2">
      <c r="A97" s="65"/>
    </row>
    <row r="98" spans="1:1" x14ac:dyDescent="0.2">
      <c r="A98" t="s">
        <v>124</v>
      </c>
    </row>
    <row r="100" spans="1:1" x14ac:dyDescent="0.2">
      <c r="A100" t="s">
        <v>125</v>
      </c>
    </row>
  </sheetData>
  <mergeCells count="14">
    <mergeCell ref="D10:F10"/>
    <mergeCell ref="A63:B63"/>
    <mergeCell ref="A14:E14"/>
    <mergeCell ref="A15:E15"/>
    <mergeCell ref="A18:A24"/>
    <mergeCell ref="A28:F28"/>
    <mergeCell ref="A57:F57"/>
    <mergeCell ref="A59:B59"/>
    <mergeCell ref="D59:F59"/>
    <mergeCell ref="A60:B60"/>
    <mergeCell ref="D60:F60"/>
    <mergeCell ref="A61:B61"/>
    <mergeCell ref="A62:B62"/>
    <mergeCell ref="D62:F62"/>
  </mergeCells>
  <conditionalFormatting sqref="C21">
    <cfRule type="expression" dxfId="6" priority="6">
      <formula>$C$21="Nein"</formula>
    </cfRule>
    <cfRule type="expression" dxfId="5" priority="7">
      <formula>$C$21="Ja"</formula>
    </cfRule>
    <cfRule type="expression" dxfId="4" priority="8">
      <formula>$C$21="Unbekannt"</formula>
    </cfRule>
  </conditionalFormatting>
  <conditionalFormatting sqref="E52">
    <cfRule type="expression" dxfId="3" priority="2">
      <formula>$E$52&lt;=$C$20</formula>
    </cfRule>
    <cfRule type="expression" dxfId="2" priority="3">
      <formula>$E$52&gt;$C$20</formula>
    </cfRule>
  </conditionalFormatting>
  <conditionalFormatting sqref="F51">
    <cfRule type="expression" dxfId="1" priority="4">
      <formula>$F$51&lt;=$C$22</formula>
    </cfRule>
    <cfRule type="expression" dxfId="0" priority="5">
      <formula>$F$51&gt;$C$22</formula>
    </cfRule>
  </conditionalFormatting>
  <dataValidations count="3">
    <dataValidation type="decimal" operator="greaterThanOrEqual" allowBlank="1" showInputMessage="1" showErrorMessage="1" sqref="C60:C62 B38:B48 D31:D48 B31:B35" xr:uid="{00000000-0002-0000-0300-000000000000}">
      <formula1>0</formula1>
    </dataValidation>
    <dataValidation type="decimal" allowBlank="1" showInputMessage="1" showErrorMessage="1" sqref="C20 C38:C48 C31:C35" xr:uid="{00000000-0002-0000-0300-000001000000}">
      <formula1>0</formula1>
      <formula2>1</formula2>
    </dataValidation>
    <dataValidation type="list" operator="greaterThanOrEqual" allowBlank="1" showInputMessage="1" showErrorMessage="1" sqref="C59" xr:uid="{00000000-0002-0000-0300-000002000000}">
      <formula1>"bitte auswählen,Ja,Nein"</formula1>
    </dataValidation>
  </dataValidations>
  <hyperlinks>
    <hyperlink ref="C6" r:id="rId1" display="https://www.stadtluzern.ch/politikverwaltung/stadtverwaltung/dienstabteilungenbereiche/8198" xr:uid="{E700088C-AB6F-4902-AB7C-7992535A5C8C}"/>
    <hyperlink ref="D10" r:id="rId2" xr:uid="{D557B408-FFC6-4488-8BFE-F9838595EFC5}"/>
  </hyperlinks>
  <pageMargins left="0.70866141732283472" right="0.70866141732283472" top="1.3779527559055118" bottom="0.78740157480314965" header="0.31496062992125984" footer="0.31496062992125984"/>
  <pageSetup paperSize="8" scale="89" orientation="portrait" r:id="rId3"/>
  <headerFooter>
    <oddHeader>&amp;L&amp;G</oddHeader>
    <oddFooter>&amp;L&amp;8&amp;F &amp;CVersion November 2023&amp;R&amp;8&amp;P / &amp;N</oddFooter>
  </headerFooter>
  <drawing r:id="rId4"/>
  <legacyDrawingHF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EA80D76-DFEB-46BA-8300-B71EE44FBEDC}">
            <xm:f>ABS($B$50-'\\file01.stadtluzern.ch\Users II$\WickiS\CMI\48d5b017ead042dbbe2092a9e7a89b90\[Berechnungstabelle_Vorlage_Beispiel_231110.xlsx]Befestigte Flächen'!#REF!)&gt;=0.01</xm:f>
            <x14:dxf>
              <fill>
                <patternFill>
                  <bgColor rgb="FFFF8585"/>
                </patternFill>
              </fill>
            </x14:dxf>
          </x14:cfRule>
          <xm:sqref>B50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Befestigte Flächen</vt:lpstr>
      <vt:lpstr>Retention-Versickerung</vt:lpstr>
      <vt:lpstr>Beispiel Befestigte Flächen</vt:lpstr>
      <vt:lpstr>Beispiel Retention-Versickerung</vt:lpstr>
      <vt:lpstr>'Befestigte Flächen'!Druckbereich</vt:lpstr>
      <vt:lpstr>'Beispiel Befestigte Flächen'!Druckbereich</vt:lpstr>
      <vt:lpstr>'Beispiel Retention-Versickerung'!Druckbereich</vt:lpstr>
      <vt:lpstr>'Retention-Versickerung'!Druckbereich</vt:lpstr>
    </vt:vector>
  </TitlesOfParts>
  <Company>Stadt Luzern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Wicki Simon</dc:creator>
  <cp:lastModifiedBy>Wohnlich Simone</cp:lastModifiedBy>
  <cp:lastPrinted>2025-03-05T08:59:42Z</cp:lastPrinted>
  <dcterms:created xsi:type="dcterms:W3CDTF">2017-04-25T13:52:15Z</dcterms:created>
  <dcterms:modified xsi:type="dcterms:W3CDTF">2025-08-06T06:11:43Z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